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8265" tabRatio="676" firstSheet="16" activeTab="19"/>
  </bookViews>
  <sheets>
    <sheet name="TOTAL ACTIVOS FIJOS" sheetId="1" r:id="rId1"/>
    <sheet name="RESUMEN B.M." sheetId="2" r:id="rId2"/>
    <sheet name="RESUMEN B.I." sheetId="3" r:id="rId3"/>
    <sheet name="BIENES INTANGIBLES" sheetId="4" r:id="rId4"/>
    <sheet name="MUEBLES DE OFNA Y EST (511 )" sheetId="5" r:id="rId5"/>
    <sheet name="APARATOS ELECTRICOS ( 512 )" sheetId="6" r:id="rId6"/>
    <sheet name="BIENES ART. Y CULTURALES ( 513)" sheetId="7" r:id="rId7"/>
    <sheet name="EQ. DE COMP. Y TEC (515 )" sheetId="8" r:id="rId8"/>
    <sheet name="OTROS MOB. Y EQ. DE ADMON (519)" sheetId="9" r:id="rId9"/>
    <sheet name="EQ. Y APARATOS AUDIOVIS.(521)" sheetId="10" r:id="rId10"/>
    <sheet name="CAMARAS FOTOGRAFICAS (523)" sheetId="11" r:id="rId11"/>
    <sheet name="OTROS MOB Y EQ. ED. Y REC (529)" sheetId="12" r:id="rId12"/>
    <sheet name="SIST DE AIRE ACOND (564 )" sheetId="13" r:id="rId13"/>
    <sheet name="EQ. DE COM Y TELECOM.(565)" sheetId="14" r:id="rId14"/>
    <sheet name="HERRAMIENTAS Y MAQUINAS (567 )" sheetId="15" r:id="rId15"/>
    <sheet name="LICENCIA INF. E INTELEC.( 597 )" sheetId="16" r:id="rId16"/>
    <sheet name="OTROS EQUIPOS ( 569 )" sheetId="17" r:id="rId17"/>
    <sheet name="AUT Y EQ.TERRESTRE ( 541 )" sheetId="18" r:id="rId18"/>
    <sheet name="TERRENOS (581)" sheetId="19" r:id="rId19"/>
    <sheet name="OTROS BIENES INM ( 589 )" sheetId="20" r:id="rId20"/>
  </sheets>
  <definedNames>
    <definedName name="_xlnm.Print_Area" localSheetId="9">'EQ. Y APARATOS AUDIOVIS.(521)'!$A$1:$E$47</definedName>
    <definedName name="_xlnm.Print_Area" localSheetId="16">'OTROS EQUIPOS ( 569 )'!$A$1:$E$33</definedName>
    <definedName name="_xlnm.Print_Titles" localSheetId="17">'AUT Y EQ.TERRESTRE ( 541 )'!$1:$8</definedName>
  </definedNames>
  <calcPr fullCalcOnLoad="1"/>
</workbook>
</file>

<file path=xl/sharedStrings.xml><?xml version="1.0" encoding="utf-8"?>
<sst xmlns="http://schemas.openxmlformats.org/spreadsheetml/2006/main" count="1248" uniqueCount="846">
  <si>
    <t>ARCHIVEROS DE 4 GAVETAS OFICIO</t>
  </si>
  <si>
    <t>Antivirus Mca. Karsperky Workstation</t>
  </si>
  <si>
    <t>Tarjeta de red inalambrica</t>
  </si>
  <si>
    <t>Impresora HP P1006</t>
  </si>
  <si>
    <t>Mesa de computo modelo S308N</t>
  </si>
  <si>
    <t>Minisplit 18000 Btus Marca Mirage</t>
  </si>
  <si>
    <t>Minisplit 12000 Btus Marca Mirage</t>
  </si>
  <si>
    <t>computadoras minitorre marca lanix</t>
  </si>
  <si>
    <t>ESCRITORIO DE MADERA DIRECTOR</t>
  </si>
  <si>
    <t>SILLON SEMI EJECUTIVO PRESTIGE</t>
  </si>
  <si>
    <t>Podadora a Gasolina 3.5 HP CA 20" Truper</t>
  </si>
  <si>
    <t>Taladro con roto Martillo Marca dewalt num de parte Dw508k de 13mm</t>
  </si>
  <si>
    <t>Proyector de acetato</t>
  </si>
  <si>
    <t xml:space="preserve">Dosificador de agua </t>
  </si>
  <si>
    <t>Scaner Marca HP Scanjet 8250</t>
  </si>
  <si>
    <t>Impactador Panduit Mdo. PDT 110</t>
  </si>
  <si>
    <t>Crimp Tool Panduit</t>
  </si>
  <si>
    <t>Mesa para computo S361N Oxford P</t>
  </si>
  <si>
    <t>Escritorio Picco Maple</t>
  </si>
  <si>
    <t>Escritorio Metalico C/ pedestal</t>
  </si>
  <si>
    <t>LICENCIAS PROTECCION ANTIVIRUS</t>
  </si>
  <si>
    <t>Silla semi ejecutiva S-309</t>
  </si>
  <si>
    <t>Archivero Metalico de 4 Gavetas</t>
  </si>
  <si>
    <t>AIRE ACOND. MAN.24000 BTU 220</t>
  </si>
  <si>
    <t>Lavadora de alta presion (Hidrolavadora)</t>
  </si>
  <si>
    <t xml:space="preserve">Bomba de vacio </t>
  </si>
  <si>
    <t>Equipo  de sonido c/mezcladora YAMAHA</t>
  </si>
  <si>
    <t>Mobiliario y Equipo Ofna Donados Capece</t>
  </si>
  <si>
    <t>CAMIONETA DOBLE CABINA T/M D/H  MCA. NISSAN</t>
  </si>
  <si>
    <t>7 TELEVISIONES PANASONIC MOD.CTG 3338</t>
  </si>
  <si>
    <t>100 PUPITRES EST.METALICA  TUBUULAR</t>
  </si>
  <si>
    <t>2 IMPRESORAS DESKJET 840C COLOR</t>
  </si>
  <si>
    <t>CLIMAS MCA REALVEN S/1598N07956</t>
  </si>
  <si>
    <t>Aires acondicionados LG 18000 BTU w182cm</t>
  </si>
  <si>
    <t>MESA COMPUTO S-208N YORK NOGAL</t>
  </si>
  <si>
    <t>Reguladores No Break</t>
  </si>
  <si>
    <t>Sillòn ejecutivo de Piel</t>
  </si>
  <si>
    <t>Maquina de escribir olivety</t>
  </si>
  <si>
    <t>Impresora Epson de matriz Mod. FX-890</t>
  </si>
  <si>
    <t xml:space="preserve">Software ID management System </t>
  </si>
  <si>
    <t xml:space="preserve">Mini Split  12000 BTU Mca. TGM 220 Volts </t>
  </si>
  <si>
    <t>Equipos de Comunicación adaptador Telefonicos</t>
  </si>
  <si>
    <t>Mesas p/computadora con preparac. p/cableado</t>
  </si>
  <si>
    <t>Aire Acondicionado Carrier</t>
  </si>
  <si>
    <t>COMPONENTE CON CD PORTÁTIL</t>
  </si>
  <si>
    <t xml:space="preserve">Cámara Digital Sony  CYBER S600  </t>
  </si>
  <si>
    <t>Escritorio secretarial 1.20 x .70</t>
  </si>
  <si>
    <t>SERIE 7121852</t>
  </si>
  <si>
    <t>ENCICLOPEDIA P/ BIBLIOTECA</t>
  </si>
  <si>
    <t>CABINA CHASSIS MOD. 3600 3 TON</t>
  </si>
  <si>
    <t>ANAQUELES DE 2.20 CON 6 ENTREPAÑOS</t>
  </si>
  <si>
    <t>Rotulador Electronico Dymo Mod 3500</t>
  </si>
  <si>
    <t>MOLINO DE CARNE TORREY MOD. M-22</t>
  </si>
  <si>
    <t>Archivero Metalico C/ 3 Gavetas T/O</t>
  </si>
  <si>
    <t>MESA P JUNTAS EJECUTIVA MELAMINA</t>
  </si>
  <si>
    <t>FABRICACION CARROCERIA TIPO GANADERA</t>
  </si>
  <si>
    <t xml:space="preserve">1 PINTARRON BCO 1,20X2,40 ALFRA PHATON   </t>
  </si>
  <si>
    <t>Equipo de sonido Yamaha P25000 08/06/06</t>
  </si>
  <si>
    <t xml:space="preserve">Video proyector Optoma </t>
  </si>
  <si>
    <t>Destructoras</t>
  </si>
  <si>
    <t>Televisor Panasonic MD CT. F2131M</t>
  </si>
  <si>
    <t>Maquinas de escribir Electricas Olivetti</t>
  </si>
  <si>
    <t>REGULADORES ALTER-REG</t>
  </si>
  <si>
    <t>Archivero metalico Mca. Napoles color arena</t>
  </si>
  <si>
    <t>Escritorio Secretarial Napoles</t>
  </si>
  <si>
    <t xml:space="preserve">Access Point </t>
  </si>
  <si>
    <t>TOTAL</t>
  </si>
  <si>
    <t>ENC.AUTODIDACTICA INTERACTIVA CD</t>
  </si>
  <si>
    <t>1 ARCHIVERO METALICO 4 GAV. MOD.1009</t>
  </si>
  <si>
    <t>ARCHIVEROS METALICOS</t>
  </si>
  <si>
    <t>ESCRITORIO MARCA GEBESA</t>
  </si>
  <si>
    <t>SIILLONES EJECUTIVOS</t>
  </si>
  <si>
    <t>HAND PUNCH RELOJ BIOMETRICO</t>
  </si>
  <si>
    <t>MINISPLITS</t>
  </si>
  <si>
    <t>SOFWARE NOMIPAQ</t>
  </si>
  <si>
    <t>2 ARCHIVERO METALICO 4 NAPOLES</t>
  </si>
  <si>
    <t>5 SILLAS SECRET.MOD.PAULINA118</t>
  </si>
  <si>
    <t>Podadora Truper de 22" de 5.5 HP</t>
  </si>
  <si>
    <t>Equipo de Oficina Donados Capece</t>
  </si>
  <si>
    <t>Electrodomesticos para laboratorio de planteles</t>
  </si>
  <si>
    <t>Maquinaria, equipo y mat. Donados Capece</t>
  </si>
  <si>
    <t>Otros equipos y Maquinarias Donados</t>
  </si>
  <si>
    <t>Libros Donaciones</t>
  </si>
  <si>
    <t>Lote de libros para planteles Fact. 0193,0194</t>
  </si>
  <si>
    <t>AIRE ACONDICIONADO CARRIER  MCA183BB</t>
  </si>
  <si>
    <t>Video Proyector Mult. EMP-54C  - EPSON</t>
  </si>
  <si>
    <t>Libros para las bibliotecas de los planteles  06/06/06</t>
  </si>
  <si>
    <t>No breack Regulador Micro Ser Inet</t>
  </si>
  <si>
    <t>Impresora Laser Jet HP 1022 N</t>
  </si>
  <si>
    <t xml:space="preserve">Impresora inyeccion de tinta </t>
  </si>
  <si>
    <t>Equipo de computo Dell, procesador</t>
  </si>
  <si>
    <t>LIBRO DE LENGUAJE MS.DOS</t>
  </si>
  <si>
    <t xml:space="preserve">Escritorio Secretarial  </t>
  </si>
  <si>
    <t>Actualización de  NomiPAQ 2006</t>
  </si>
  <si>
    <t>Actualización de  ContPAQ 2006</t>
  </si>
  <si>
    <t xml:space="preserve">Software  de control  de asistencias cet bio 100 </t>
  </si>
  <si>
    <t>IMPRESORA HP LASERJET</t>
  </si>
  <si>
    <t>PODADORAS MARCA STILL</t>
  </si>
  <si>
    <t>Escritorio ejecutivo metalico 1.52x75x75</t>
  </si>
  <si>
    <t>kit de telefono secretarial</t>
  </si>
  <si>
    <t>equipo de computo hp</t>
  </si>
  <si>
    <t xml:space="preserve">Impresora de inyeccion de tinta HP laserjet </t>
  </si>
  <si>
    <t>impresora hp laserjet b/n</t>
  </si>
  <si>
    <t>Access Point</t>
  </si>
  <si>
    <t>EQUIPO DE SONIDO</t>
  </si>
  <si>
    <t>Bomba de agua hp 5.5</t>
  </si>
  <si>
    <t>Impresora laserjet mod. 1505</t>
  </si>
  <si>
    <t>Ruteador inalambrico linsys</t>
  </si>
  <si>
    <t>CALCULADORA TAXAS INST.MOD.TI-5045</t>
  </si>
  <si>
    <t>Escritorios secretarial metalico de  1.20 X 75</t>
  </si>
  <si>
    <t>Sillon semiejecutivo tapiz colo café</t>
  </si>
  <si>
    <t>1 TELEFONO PANASONIC MOD.KX-TS5L</t>
  </si>
  <si>
    <t>1 PERTIGA DE 5 SECCIONES</t>
  </si>
  <si>
    <t>Impresora Color Laserjet 36000DN HP</t>
  </si>
  <si>
    <t>2 MESAS P/ COMPUTADORA 1,20X,75 IMESA</t>
  </si>
  <si>
    <t>14 REGULADORES 1000 WATTS</t>
  </si>
  <si>
    <t>ENGARGOLADORA KOMBO 500</t>
  </si>
  <si>
    <t>Engargoladoras Kombo 500</t>
  </si>
  <si>
    <t>Enmicadora Minilam LM-252</t>
  </si>
  <si>
    <t>Copiadoras Mca. Cannon Image Runner 2016</t>
  </si>
  <si>
    <t>Enfriador y calentador de agua Mod.  HC-500</t>
  </si>
  <si>
    <t>ESCRITORIOS METALICOS SECRETARIAL</t>
  </si>
  <si>
    <t>ESCRITORIO SECRET. NAPOLES MOD1003</t>
  </si>
  <si>
    <t>ARCHIVERO 4 GAV.T/O NAPOLES MOD.1009</t>
  </si>
  <si>
    <t>Laptop Mca. DELL, proces. Intel Pentium</t>
  </si>
  <si>
    <t>Computadoras de Escritorio Minitorre LANIX</t>
  </si>
  <si>
    <t>Archivero Metalico C/ 2 Gavetas T/O</t>
  </si>
  <si>
    <t>CLIMAS MCA REALVEN S/1598N7949</t>
  </si>
  <si>
    <t>CLIMAS MCA REALVEN S/1598N07948</t>
  </si>
  <si>
    <t>3 ARCHIVERO METALICO 4 GAV. MOD.1009</t>
  </si>
  <si>
    <t>2 ARCHIVERO METALICO 4 GAV. MOD.1009</t>
  </si>
  <si>
    <t>6 ARCHIVERO METALICO 4 GAV. MOD.1009</t>
  </si>
  <si>
    <t xml:space="preserve"> 1 AIRE ACONDICIONADO CARRIER</t>
  </si>
  <si>
    <t xml:space="preserve">1 ESCRITORIO EJEC. MET. 1,50X,70 NAP.  </t>
  </si>
  <si>
    <t>AUTOBUS MERCEDEZ BENZ MARCO POLO</t>
  </si>
  <si>
    <t>Sillòn ejecutivo Modelo Polonia</t>
  </si>
  <si>
    <t>Archivero metalico de 4 Gavetas T/Oficio</t>
  </si>
  <si>
    <t>Archiveros Metalicos Marca Napoles</t>
  </si>
  <si>
    <t>Escritorio Secretarial</t>
  </si>
  <si>
    <t>Sill{on de piel Boss II</t>
  </si>
  <si>
    <t>Sillon semi ejecutivo de piel</t>
  </si>
  <si>
    <t>Mini Split 24 carrier</t>
  </si>
  <si>
    <t>Computadoras portatiles Lap top</t>
  </si>
  <si>
    <t>Reproductores DVD LG p/planteles</t>
  </si>
  <si>
    <t>Escrit, Secret. 1.20X.70X.75 Mca. MGM</t>
  </si>
  <si>
    <t>LOTE DE 450 LIBROS DE TRONCO COMUN</t>
  </si>
  <si>
    <t>MAQUINA ESCRIBIR MEC.OLIMPIA SG31033</t>
  </si>
  <si>
    <t>SILLA EJECUTIVA COLOR NEGRO MEGARO</t>
  </si>
  <si>
    <t>MUEBLES P/COMPUTADORA/IMPRESORA</t>
  </si>
  <si>
    <t>TELEFONO PANASONIC UNLINEA MOD.TS5LX-B</t>
  </si>
  <si>
    <t>LOTE DE HERRAMIENTAS VARIAS</t>
  </si>
  <si>
    <t>PIZARRON 1,20X2,40 ( 20)</t>
  </si>
  <si>
    <t>MESAS P/COMPUT,1,20X60 MCA IMESA (24)</t>
  </si>
  <si>
    <t>Rack de4 pies de altura  Gris Metalico</t>
  </si>
  <si>
    <t>7 GUILOTINAS  38X38</t>
  </si>
  <si>
    <t>1 ENMICADORA MINILAM GBC</t>
  </si>
  <si>
    <t>archivero 4 gav. t/Of. Mca. Carsa Mod. A-4</t>
  </si>
  <si>
    <t>SERIE 2962233</t>
  </si>
  <si>
    <t>ENMICADORA GBC 252-LM MINI-LAMF19014</t>
  </si>
  <si>
    <t>Extractor de usos multiples</t>
  </si>
  <si>
    <t>Artchiveros con 3 Gavetas</t>
  </si>
  <si>
    <t>Telefono de operadora multilinea Panasonic</t>
  </si>
  <si>
    <t>LAPTOPS WIMDOWS VISTA PROC. 128KB</t>
  </si>
  <si>
    <t>Sillón Ejecutivo de piel Italiano Color Negro</t>
  </si>
  <si>
    <t>Máquinas de escribir Olympia</t>
  </si>
  <si>
    <t>Software control de Asistencias Nomiplus</t>
  </si>
  <si>
    <t>Win Server STd 2003 esp (p73-02464/p73)</t>
  </si>
  <si>
    <t>Digitalizador de Firmas Topaz TL 460</t>
  </si>
  <si>
    <t>Kit Empresarial Hughes Satelital para internet</t>
  </si>
  <si>
    <t>AIRE ACONDICIONADOS CARRIER S 203N62372</t>
  </si>
  <si>
    <t>2 IMPRESORAS MATRIZ EPSON  FX-1180</t>
  </si>
  <si>
    <t>NO Breaks</t>
  </si>
  <si>
    <t>1 MUEBLE P/COMPUTO MOD. 261P</t>
  </si>
  <si>
    <t>Computadoras de Escritorio Minitorre DELL</t>
  </si>
  <si>
    <t>ARCHIVERO METALICO 3 GAVTAS</t>
  </si>
  <si>
    <t>ESCRITORIOS TRIPLAY PINO 1.20X70X78MTS</t>
  </si>
  <si>
    <t>ESCRITORIO EJEC. NAPOLES MOD1002</t>
  </si>
  <si>
    <t>Archiveros Met. C 4/gav T/Ofic.</t>
  </si>
  <si>
    <t>Mueble Minisota Mca. Printaform</t>
  </si>
  <si>
    <t>Switch Cisco 24 Ptos.</t>
  </si>
  <si>
    <t>Access Point 24 Ptos. Autosing</t>
  </si>
  <si>
    <t>Router Wireles G Mod. WRT54G</t>
  </si>
  <si>
    <t>Equipo de Computo Lanix Pentium</t>
  </si>
  <si>
    <t>Instalacion para conjunto 1.20x50x72m</t>
  </si>
  <si>
    <t>Credenza sin pedestal 1.86x50x75m</t>
  </si>
  <si>
    <t>Librero credenza 4 puertas 1.86x50x75x1.05m</t>
  </si>
  <si>
    <t>Pedestal suspendido 40x45x44m</t>
  </si>
  <si>
    <t>Mesa de juntas circular 1.20 base cruceta</t>
  </si>
  <si>
    <t>Sillon ejecutivo en piel</t>
  </si>
  <si>
    <t>Silla visita reno con trineo</t>
  </si>
  <si>
    <t>Escritorio secretarial 1.20 x75x75</t>
  </si>
  <si>
    <t>Maquina de escribir orbitype compact</t>
  </si>
  <si>
    <t>Impresora de inyeccion de tinta HP laserjet 1020</t>
  </si>
  <si>
    <t>no break de 700 vatios</t>
  </si>
  <si>
    <t>IMPRESORA LASERJET P3005</t>
  </si>
  <si>
    <t>VIDEO PROYECTOR OPTOMA</t>
  </si>
  <si>
    <t>LAPTOP VAIO CS140 FW DUAL</t>
  </si>
  <si>
    <t>MODEMS HN7000S</t>
  </si>
  <si>
    <t>ANTENA DE 74 CM</t>
  </si>
  <si>
    <t>FAX HP MODELO 640</t>
  </si>
  <si>
    <t>LICENCIAS DE PROTECCION ANTIVIRUS</t>
  </si>
  <si>
    <t>BOMBA AGUA HP BIFASICA</t>
  </si>
  <si>
    <t>TRANSFORMADOR DE 150 KVA</t>
  </si>
  <si>
    <t>router wireles broadband mca. Links</t>
  </si>
  <si>
    <t xml:space="preserve">LOTE DE LIBROS DIVERSOS                         </t>
  </si>
  <si>
    <t>CAJA DE ACERO PROFESIONAL PARA HERRAMIENTAS</t>
  </si>
  <si>
    <t>Mesas Trapezoides Adulto 120X60Xh75</t>
  </si>
  <si>
    <t>Scanner HP 5550C serie Cn33DS7138</t>
  </si>
  <si>
    <t>Sillas secret. Color negro Mca. Nowy Mod. Logica</t>
  </si>
  <si>
    <t>Aire Acondicionado BTU 24000</t>
  </si>
  <si>
    <t>Libros para las bibliotecas de los planteles</t>
  </si>
  <si>
    <t>CVH-3000 WATS, MOD. RVSOCVH3</t>
  </si>
  <si>
    <t>Eq.de comunicación Satelital Direcway</t>
  </si>
  <si>
    <t>Rack de aluminio de 7 x 19" color Natural</t>
  </si>
  <si>
    <t>MOBILIARIO  VARIOS</t>
  </si>
  <si>
    <t xml:space="preserve">LOTE DE LIBROS PARA LAS ASIGNATURAS DE </t>
  </si>
  <si>
    <t>LOTE DE 9 LIBROS DE ESPECIALIDAD</t>
  </si>
  <si>
    <t>LOTE DE 2 LIBROS DE ESPECIALIDAD</t>
  </si>
  <si>
    <t>ADQUISICION DE TERRENO POR AMPLIACION REQUERIDA POR EL CAPFCE, SEGUN ESCRITURAS No. 3915 DEL AÑO DE 1994 VOLUMEN 55, DEL REGISTRO PUBLICO DE JALAPA TABASCO.</t>
  </si>
  <si>
    <t>pizarrón Interactivo  TS600 Webster</t>
  </si>
  <si>
    <t>Impresoras de Inyección de tinta</t>
  </si>
  <si>
    <t>Regulador UPS Micrososr 1600 40 min.</t>
  </si>
  <si>
    <t>Frigobar General Electric 4 Pies</t>
  </si>
  <si>
    <t>Paquetes c/3 Licencias antivirus Panda Internet security en Español</t>
  </si>
  <si>
    <t>Laptop Mca. Dell Latitude Pentium M</t>
  </si>
  <si>
    <t>Computadoras Pentium</t>
  </si>
  <si>
    <t>Enfriador de agua</t>
  </si>
  <si>
    <t>Impresora de inyeccion de tinta HP deskjet 9300</t>
  </si>
  <si>
    <t>AIRE ACONDICIONADOS CARRIER SMCA243RB</t>
  </si>
  <si>
    <t>RADIO GRABADORAS C/CD 520CP SONY  F-67719</t>
  </si>
  <si>
    <t>SILLÓN VISITA MOD. 132</t>
  </si>
  <si>
    <t>Sillones Semi-Ejecutivos Mod. ARO307</t>
  </si>
  <si>
    <t>Televisores Panasonic  P/Planteles</t>
  </si>
  <si>
    <t>Escritorio semi ejecutivo 1.50 X.75 Mca. Carsa</t>
  </si>
  <si>
    <t>Silla Operativa Ajuste neumatico color negro</t>
  </si>
  <si>
    <t>Sillón Ejecutivo Modelo Noruega Printaform</t>
  </si>
  <si>
    <t>Telefono Fax Brtoher 275</t>
  </si>
  <si>
    <t>Escritorio Metalico mod 352120</t>
  </si>
  <si>
    <t>Sillas de elevacion neumatica Mod. Aro 304</t>
  </si>
  <si>
    <t>Impresoras  Marca Epson Mod. FX 2190</t>
  </si>
  <si>
    <t>ESC.2 PEDESTALES 1.5X.75X.75 MOD.1002</t>
  </si>
  <si>
    <t>ESCRITORIOS MADERA (10)</t>
  </si>
  <si>
    <t xml:space="preserve">3 ARCHIVEROS MET. 4 GAVETAS </t>
  </si>
  <si>
    <t>CONCENTRADOR SWITCH BENQ 16 PTS</t>
  </si>
  <si>
    <t>TELEVISORES MCA. SONY</t>
  </si>
  <si>
    <t>MESA PINTAFORM S-261-PINO P/TECLADO</t>
  </si>
  <si>
    <t>sillas apilables America Mod. Fa-03</t>
  </si>
  <si>
    <t>Enfriador de agua Mod. 2468 sumbean</t>
  </si>
  <si>
    <t>MOBILIARIO DE OFICINA</t>
  </si>
  <si>
    <t>LIBRERO C/PUERTAS NOGAL LMP610N</t>
  </si>
  <si>
    <t>MESA COMPUTO S-481P DENVER PINO</t>
  </si>
  <si>
    <t>LIBRERO C/ENTREPAÑOS NOGAL 600N</t>
  </si>
  <si>
    <t>LENTE P/PROYECTOR EKTAGRAPHIC</t>
  </si>
  <si>
    <t>CONSOLA CRAT PA4</t>
  </si>
  <si>
    <t>BAFLES MARSHALL 6112 H</t>
  </si>
  <si>
    <t>ARCHIVERO DE 3 GAVETAS Y CAJA FUERTE</t>
  </si>
  <si>
    <t>Cámara Digital Sony DSC P200</t>
  </si>
  <si>
    <t>Aire Acondicionado LG 24000</t>
  </si>
  <si>
    <t>Anaqueles c/Poste y entre paños Metalicos</t>
  </si>
  <si>
    <t>IMRESORA DE PUNTO MATRIZ FX890</t>
  </si>
  <si>
    <t>IMPRESORA LASERJET HPCP1215</t>
  </si>
  <si>
    <t xml:space="preserve">ESCRITORIO SECRETARIAL 1.20 X75 </t>
  </si>
  <si>
    <t>MINISPLITS 18000 BTUS</t>
  </si>
  <si>
    <t>PODADORA DE 5 HP</t>
  </si>
  <si>
    <t>BALANZAS ANALITICAS</t>
  </si>
  <si>
    <t>MESABANCOS DE PALETA DE MADERA</t>
  </si>
  <si>
    <t>ESCALERAS DE 6 MTS.</t>
  </si>
  <si>
    <t>Mesas Trapezoidales c/estructura de fierro</t>
  </si>
  <si>
    <t>Mesas Binarias para maestro</t>
  </si>
  <si>
    <t>MAQUINA DE ESCRIBIR MECANICA</t>
  </si>
  <si>
    <t>Enmicadoras 252 de 3 Posiciones</t>
  </si>
  <si>
    <t>Maquina de escribir ETP 604</t>
  </si>
  <si>
    <t>Proyectores de acetato 1612</t>
  </si>
  <si>
    <t>Engargoladoras para arillo metalico</t>
  </si>
  <si>
    <t>Pantalla Blanca con Tripie</t>
  </si>
  <si>
    <t xml:space="preserve">     IMPORTE TOTAL</t>
  </si>
  <si>
    <t>ESCRITORIO DE MADERA EJECUTIVO</t>
  </si>
  <si>
    <t>ARCHIVERO DE MADERA DE 2 GAVETAS</t>
  </si>
  <si>
    <t>MESA PARA JUNTAS MOD. N817</t>
  </si>
  <si>
    <t>1 CAMARA FOTOGRAFICA F/95396</t>
  </si>
  <si>
    <t>Impresora HP 2600N a color</t>
  </si>
  <si>
    <t xml:space="preserve">Impresora HP 9800 a color </t>
  </si>
  <si>
    <t>AIRE ACONDICIONADO CARRIER DE 23500, BTU</t>
  </si>
  <si>
    <t>AUTO VERNA BY DODGE 1.5 LT 4 PTS, STD</t>
  </si>
  <si>
    <t>EQUIPOS DE SONIDO MCA. YAMAHA</t>
  </si>
  <si>
    <t>Mini Split Tempstar 24000 BTU</t>
  </si>
  <si>
    <t>Computadoras Lanix Pentium 4</t>
  </si>
  <si>
    <t>Herramienta y Maquinaria Donados</t>
  </si>
  <si>
    <t>PARA ESTUFA DE GAS.</t>
  </si>
  <si>
    <t>MODELO EM92-60787</t>
  </si>
  <si>
    <t>ESCRITORIOS SECRET. C/2 GAVETAS</t>
  </si>
  <si>
    <t>Escritorios Semiejecutivo metaalicos 1.50X 75 Gebesa</t>
  </si>
  <si>
    <t>Archivero Metalico C/gavetas T/oficio</t>
  </si>
  <si>
    <t>Calculadora Mca. Printaform Mod. 1444</t>
  </si>
  <si>
    <t>Aire Acondicionado L.G. W180000 W182CM 220</t>
  </si>
  <si>
    <t>EQUIPO DE SONIDO, BAFLES Y MICROFONOS</t>
  </si>
  <si>
    <t>CLIMAS MCA REALVEN S/1598N07947</t>
  </si>
  <si>
    <t>Impresora Lase HP 1150 18 PPM</t>
  </si>
  <si>
    <t xml:space="preserve">LIBROS DE SEGURIDAD EN CENTROS DE </t>
  </si>
  <si>
    <t>LOTE DE LIBROS DE ESPECIALIDADES</t>
  </si>
  <si>
    <t>Impresoras Laser a Color Marca HP Mod. 2600n</t>
  </si>
  <si>
    <t>Computadoras de escritorios Mca. DELL dimension</t>
  </si>
  <si>
    <t>Dispositivo Gateway Proteccion Wormns</t>
  </si>
  <si>
    <t>Antena Satelital P- TEAPA</t>
  </si>
  <si>
    <t xml:space="preserve">EQUIPOS DE AIRE ACONDICIONADO MCA. </t>
  </si>
  <si>
    <t>Mini Split 24 220</t>
  </si>
  <si>
    <t>Clima Carrier</t>
  </si>
  <si>
    <t>SILLAS APILABLES FORMEX ESMALTA</t>
  </si>
  <si>
    <t>LOTE DE 763 LIBROS DE TRONCO</t>
  </si>
  <si>
    <t>LOTE DE LIBROS DIDACTICOS</t>
  </si>
  <si>
    <t>LOTE DE 367 LIBROS DE ESPECIALIDADES</t>
  </si>
  <si>
    <t>NO-BREACK SEA 2001 500 W DE 4 CONTAC.</t>
  </si>
  <si>
    <t>CAMIONETA ESTACAS AUSTERA NISSAN</t>
  </si>
  <si>
    <t>VIDEO CAMARA DCR-DVD SONY</t>
  </si>
  <si>
    <t>Sillas B-205 secret. Color Tabaco Fact. 0664</t>
  </si>
  <si>
    <t>.</t>
  </si>
  <si>
    <t>LOTE DE 54 LIBROS DE TRONCO</t>
  </si>
  <si>
    <t>Cámara Digital Sony Mod. DSC-R1</t>
  </si>
  <si>
    <t>Reproductores  DVD Mod. Sony</t>
  </si>
  <si>
    <t>LIBREROS C PUERTAS PINO LMP610P</t>
  </si>
  <si>
    <t>SILLAS ACOJINADA APILABLE VINI LACAL</t>
  </si>
  <si>
    <t xml:space="preserve">LIBREROS S/ PUERTAS PINO </t>
  </si>
  <si>
    <t xml:space="preserve">Bienes de Tecnología Donados </t>
  </si>
  <si>
    <t>ESCRITORIOS ( 5)</t>
  </si>
  <si>
    <t>SILLAS (5)</t>
  </si>
  <si>
    <t>Impresoras HP 7850 Inyeccion Tinta</t>
  </si>
  <si>
    <t xml:space="preserve">MAQUINA DE ESCRIBIR </t>
  </si>
  <si>
    <t>Computadoras Mca. Lanix proc. Intel Pentium 4</t>
  </si>
  <si>
    <t>1600 VA, 4 CONTACTOS (NBSOO4)</t>
  </si>
  <si>
    <t xml:space="preserve">JUEGOS DE ANAQUELES DE CINCO </t>
  </si>
  <si>
    <t xml:space="preserve">MESA PARA COMPUTADORAS </t>
  </si>
  <si>
    <t>ESCRITORIO TRIPLAY</t>
  </si>
  <si>
    <t>5 RETROPROYECTOR 3M</t>
  </si>
  <si>
    <t>DESCRIPCION</t>
  </si>
  <si>
    <t>Anaqueles 2.20 c/6 entrepaños 90X30 reforzados</t>
  </si>
  <si>
    <t>PODADORA</t>
  </si>
  <si>
    <t>Maquina de escribir Electrica Printaform OFI-1000</t>
  </si>
  <si>
    <t>5 SILLAS FIJAS VINIL NEGRO MOD.FA-03</t>
  </si>
  <si>
    <t xml:space="preserve">Series operaciomaeñs  0.60 x 1.20 </t>
  </si>
  <si>
    <t>Aires acondicionados LG W242CMSN4</t>
  </si>
  <si>
    <t xml:space="preserve">Reguladores corriente electrica </t>
  </si>
  <si>
    <t>Escritorio Basico colo maple alumino</t>
  </si>
  <si>
    <t>Escritorio Peninsular 1093x86x75m</t>
  </si>
  <si>
    <t>Televisión 19" Mod. Marca Sony KV-21FS120</t>
  </si>
  <si>
    <t>Reproductor DVD Mod. Mca. Sony Mod.NS50P</t>
  </si>
  <si>
    <t>Servidor de entrada V250 FQ5111004</t>
  </si>
  <si>
    <t>Sistemas de contactos Hubbel P/ Gabinete</t>
  </si>
  <si>
    <t xml:space="preserve">Sistema de Ventilación Hubbel </t>
  </si>
  <si>
    <t xml:space="preserve">Charolas  P/Gabinete Hubbel </t>
  </si>
  <si>
    <t>Aires acondicionados Mca. Samsung 18000BTU</t>
  </si>
  <si>
    <t>ADQUISICION DE TERRENO</t>
  </si>
  <si>
    <t>compresor H.P</t>
  </si>
  <si>
    <t>clima de ventana marca carrier</t>
  </si>
  <si>
    <t>maquina de escribir electronica</t>
  </si>
  <si>
    <t>archivero 4 gavetas color arena</t>
  </si>
  <si>
    <t>sillon ejecutivo en tela color negra</t>
  </si>
  <si>
    <t>escritorio ejecutivo metalico 1.52x75x75</t>
  </si>
  <si>
    <t>equipo de computo marca h.p</t>
  </si>
  <si>
    <t>escritorio semiejecutivo metalico 1.50 x75</t>
  </si>
  <si>
    <t>maquina de escribir orbytype compact</t>
  </si>
  <si>
    <t>ROTAFOLIO FIJO PB 500</t>
  </si>
  <si>
    <t>SILLAS DE PALETA COLOR GRIS MATERIAL</t>
  </si>
  <si>
    <t>MAMPARA FLEXODISPLAY ALUMINIO</t>
  </si>
  <si>
    <t xml:space="preserve">Video proyectores </t>
  </si>
  <si>
    <t>Impresora Laser Jet Color 2600N</t>
  </si>
  <si>
    <t>LOTE DE ACCESORIOS  PARA COCINA</t>
  </si>
  <si>
    <t>ANAQUELES 6</t>
  </si>
  <si>
    <t>MESA DE MADERA C/CARRET.MOD.923</t>
  </si>
  <si>
    <t>ESCRITORIOS DE MADERA TROP. 1.12X.62X.80 MTS (10)</t>
  </si>
  <si>
    <t>SILLAS ESTRUC. MET. Y RESP. DE MADERA(10)</t>
  </si>
  <si>
    <t>CARRETILLAS ( SEIS)</t>
  </si>
  <si>
    <t>FUMIGADOR DE MOCHILA( SEIS</t>
  </si>
  <si>
    <t>Fax de transparencia termica panasonic mod kx-fhd351LA</t>
  </si>
  <si>
    <t>Podadora 4.5HP 21" recolector</t>
  </si>
  <si>
    <t>LOTE DE 14 LIBROS DE ESPECIALIDAD</t>
  </si>
  <si>
    <t>LOTE DE 1850 LIBROS DE ESPECIALIDAD Y</t>
  </si>
  <si>
    <t>DE TRONCO COMUN</t>
  </si>
  <si>
    <t>ARCHIVERO METALICO 4 GAVETAS</t>
  </si>
  <si>
    <t>Equipo  de sonido c/mezcladora</t>
  </si>
  <si>
    <t>gabinete cerrado Hubbel de 6 pies para servidor</t>
  </si>
  <si>
    <t>Maquinas de escribir Mca. Olimpya SG-33</t>
  </si>
  <si>
    <t>Impresora HP Deskjet 6980</t>
  </si>
  <si>
    <t>Sillon ejecutivo color negro Mod. E-50 mca. Fabrim</t>
  </si>
  <si>
    <t>Mesa p/comp. Mod. 54MUS261P fact. 3888</t>
  </si>
  <si>
    <t>ROTULADOR BROTHER P-65</t>
  </si>
  <si>
    <t xml:space="preserve">Escritorio Secretarial </t>
  </si>
  <si>
    <t>Video Proyector Optoma Mod. Ep-745</t>
  </si>
  <si>
    <t>Escritorios secretariales Carsa E-120</t>
  </si>
  <si>
    <t>CONSOLA CRAT2 BA4</t>
  </si>
  <si>
    <t>COMPUTADORAS MCA. LANIX 486 DX2</t>
  </si>
  <si>
    <t>REGULADORES MICRO VOIT 1200 WTS (30)</t>
  </si>
  <si>
    <t>IMPRESORA MCA EPSON MOD FX1180 (12)</t>
  </si>
  <si>
    <t>Engargoladora Kombo 500</t>
  </si>
  <si>
    <t>Impresora Zebra P420I</t>
  </si>
  <si>
    <t>Bomba Electrica centriguga para agua 1 HP marca truper</t>
  </si>
  <si>
    <t>Radiograbadoras Sony CFD S-350</t>
  </si>
  <si>
    <t>NO-BREACK SEA 2001 500 W CON 4 CONTAC.</t>
  </si>
  <si>
    <t>Archiveros Metal de 4 gavetas Napoles</t>
  </si>
  <si>
    <t>Archivero Metalico C/ 4 Gavetas T/O</t>
  </si>
  <si>
    <t>EQUIPOS DE AIRE ACOND.CARRIER</t>
  </si>
  <si>
    <t xml:space="preserve">BLANCO OXFORD STANDARDT,  5 VELOC. </t>
  </si>
  <si>
    <t>aIre Acondicionado Carrier C-24000 220 CR</t>
  </si>
  <si>
    <t>Escritorio Metalico de 1.20X0.75 c/gaveta archiv.</t>
  </si>
  <si>
    <t>Guillotinas  de madera aglomerada Rihan 45X38</t>
  </si>
  <si>
    <t>Sillón Ejecutivo Mod. E-50 Color negro</t>
  </si>
  <si>
    <t>Anaqueles Metalico en color gris Nebuloso</t>
  </si>
  <si>
    <t>Mini split 18,000 BTU</t>
  </si>
  <si>
    <t>100 PUPITRES</t>
  </si>
  <si>
    <t>50 PUPITRES</t>
  </si>
  <si>
    <t>Escritorio secretarial Mod. E-120</t>
  </si>
  <si>
    <t>Sillon semiejecutivo color Negro</t>
  </si>
  <si>
    <t>Credenza Metalico</t>
  </si>
  <si>
    <t xml:space="preserve">Patch Panel de 24 puertos </t>
  </si>
  <si>
    <t>IMPRESORA HP  DESJECT 6127</t>
  </si>
  <si>
    <t>NUM. DE SERIE 931617 CON TRIPIE DE ALUMINIO</t>
  </si>
  <si>
    <t>SERIE AM96F040831</t>
  </si>
  <si>
    <t>DESCRIPCIÓN</t>
  </si>
  <si>
    <t>CAMARA CANNO SNAPPY</t>
  </si>
  <si>
    <t>IMPRESORA HP MOD.880C</t>
  </si>
  <si>
    <t>ARCHIVEROS DE 3 GAVETAS T/OFICIO</t>
  </si>
  <si>
    <t>Sillas fijas apilables tap. vinil color negro Mod.FA-03</t>
  </si>
  <si>
    <t>LECTOR OPTICO</t>
  </si>
  <si>
    <t>REGULADOR NO BREAK</t>
  </si>
  <si>
    <t>VIDEO PROYECTORES LUMENS</t>
  </si>
  <si>
    <t>Computadora Minitorre Mca. Lanix</t>
  </si>
  <si>
    <t>Video Proyector Mca. Sony Mod. VPL</t>
  </si>
  <si>
    <t>impresora epson de matriz fx890</t>
  </si>
  <si>
    <t xml:space="preserve">hard drive disco duro de 300gb  </t>
  </si>
  <si>
    <t>impresora hp laserjet mod.1006</t>
  </si>
  <si>
    <t>acess point wireless 3 com</t>
  </si>
  <si>
    <t>tarjeta de red servidor ibmx226</t>
  </si>
  <si>
    <t>copiadoras de mesa mca. Canon</t>
  </si>
  <si>
    <t>equipo de copiado mca. Canon</t>
  </si>
  <si>
    <t>engargoladora mca.gbc mod. Dual t</t>
  </si>
  <si>
    <t>guillotina mca. Gbc mod. Dual t</t>
  </si>
  <si>
    <t>Antena Satelital HN-700</t>
  </si>
  <si>
    <t>PUPITRES DE MADERA DE MACUILIS</t>
  </si>
  <si>
    <t>vIDEO PROYECTOR EPSON</t>
  </si>
  <si>
    <t>RADIO S/N 10633708282</t>
  </si>
  <si>
    <t>COMPUTADORAS WINDOWS VISTA</t>
  </si>
  <si>
    <t>ESTUFA INDUSTRIAL Y TANQUE ESTAC.</t>
  </si>
  <si>
    <t>UTENSILIOS VARIOS</t>
  </si>
  <si>
    <t>ROTOBOMBA CENTRIFUGA HP</t>
  </si>
  <si>
    <t>PANTALLA PROYECTOR TRIPIE 178 x 1</t>
  </si>
  <si>
    <t>Balanza Granataria Mca. Rohaus</t>
  </si>
  <si>
    <t>AUTOMOVIL CHEVY 4 PTAS A/A STD COLOR GRIS METALICO</t>
  </si>
  <si>
    <t>computadoras minitorre marca DELL</t>
  </si>
  <si>
    <t>Adaptador de usb</t>
  </si>
  <si>
    <t>ROUTEADOR MCA LINKSYS</t>
  </si>
  <si>
    <t>NOBREAKX TRIPLITTE</t>
  </si>
  <si>
    <t>EQUIPO DE COMPUTO DELL</t>
  </si>
  <si>
    <t>ROUTEADOR INALAMBRICO MCA LINKSYYS</t>
  </si>
  <si>
    <t>MESA DE JUNTAS 4.50 X1.50X75 MCA.GEBESA</t>
  </si>
  <si>
    <t>CREDENZA LATERAL 1.50X50X68 COLOR CAOBA</t>
  </si>
  <si>
    <t>REFRIGERADOR “VERTICAL 12” MCA. VENDO</t>
  </si>
  <si>
    <t>ARCHIVERO METALICO 3 GAVETAS</t>
  </si>
  <si>
    <t>ARCHIVERO METALICO 4 GAVETAS MCA.GEBESA</t>
  </si>
  <si>
    <t>ESCRITORIO SECRETARIAL 1.20X80 2 GAVETAS</t>
  </si>
  <si>
    <t>LQ 2090 impresoras matriz de punto epson</t>
  </si>
  <si>
    <t>HP officejet Pro K550 DTN, impresora inyecc.tinta</t>
  </si>
  <si>
    <t>impresoras de inyeccion tinta Mod. 7850</t>
  </si>
  <si>
    <t>del Estado de Tabasco</t>
  </si>
  <si>
    <t>Colegio de Estudios Científicos y Tecnológicos</t>
  </si>
  <si>
    <t>IMPRESORA LASERJET BLANCO Y NEGRO</t>
  </si>
  <si>
    <t>CAMARAS FOTOGRAFICAS 2 GB.Y 10.20 MEGAPIXELES</t>
  </si>
  <si>
    <t>ESCRITORIO DE 2 GAVETAS</t>
  </si>
  <si>
    <t>IMPRESORA MULTIFUNCIONAL</t>
  </si>
  <si>
    <t>ESCRITORIO METAL SECRETARIAL 75*120</t>
  </si>
  <si>
    <t>MATERIAL INSTALACION RED ACCES POINT</t>
  </si>
  <si>
    <t>NO BREACK MARCA CDP 990</t>
  </si>
  <si>
    <t>IMPRESORA PUNTO DE MATRIZ</t>
  </si>
  <si>
    <t>MICROGRABADORA</t>
  </si>
  <si>
    <t>ROTOMARTILLO MCA. BOSH</t>
  </si>
  <si>
    <t>ARCHIVEROS METALICOS 3 GAV. L. NOVA</t>
  </si>
  <si>
    <t>IMPRESORA HP LASERJET P1006</t>
  </si>
  <si>
    <t xml:space="preserve">RELOJ CHECADOR </t>
  </si>
  <si>
    <t>ACCSES POINT Y SWITCH 3COM</t>
  </si>
  <si>
    <t>IMPRESORA HP M1120</t>
  </si>
  <si>
    <t>LAPTOP  MCA. COMPAQ</t>
  </si>
  <si>
    <t xml:space="preserve">COMPUTADORA DE ESCRITORIO </t>
  </si>
  <si>
    <t>SILLA PARA MESA DE COMPUTO</t>
  </si>
  <si>
    <t>SILLA EJECUTIVA</t>
  </si>
  <si>
    <t>IMPRESORA OKI MOD. B410DN</t>
  </si>
  <si>
    <t>IMPRESORA LASER JET MOD. 1006</t>
  </si>
  <si>
    <t>MODEM SATELITAL HN7000S</t>
  </si>
  <si>
    <t>EQUIPOS DE COMPUTO DELL</t>
  </si>
  <si>
    <t>LICENCIAS KASPERSKY, FILE SERVER</t>
  </si>
  <si>
    <t>PODADORA DE 5HP DE 20"</t>
  </si>
  <si>
    <t>BOMBA PARA AGUA ELECTRICA  2HP</t>
  </si>
  <si>
    <t>CAJONERA MATRIMONIAL</t>
  </si>
  <si>
    <t>PERTIGA TELESCOPICA DE 4 SECC.</t>
  </si>
  <si>
    <t>IMPRESORA OKI 410</t>
  </si>
  <si>
    <t>SWITCH  DE 24 PUERTOS PARA MANTTO. PREV.</t>
  </si>
  <si>
    <t>IMPRESORA SAMSUNG SERIE 2L6BAFZ300065</t>
  </si>
  <si>
    <t xml:space="preserve">MODEM SATELITAL </t>
  </si>
  <si>
    <t>EQUIPOS DE COMPUTO VALE 005 ACTA DONACION 05/2008 23/09/2008</t>
  </si>
  <si>
    <t>ENMICADORA TERMICA MCA. GBC, SERIE WH1455OH,MOD. MXE5065</t>
  </si>
  <si>
    <t xml:space="preserve">AIRE ACONDICIONADO 18000 BTU MCA LG </t>
  </si>
  <si>
    <t>ADQUISICION DE TERRENO SEGÚN ESCRITURA No. 4097</t>
  </si>
  <si>
    <t>ADQUISICION DE TERRENO SEGÚN ESCRITURA No. 12395</t>
  </si>
  <si>
    <t>ADQUISICION DE TERRENO SEGÚN ESCRITURA No. 12706</t>
  </si>
  <si>
    <t>Camara Fotográfica, Sony DSC-W310 No. de inventario DGIGEORM1387</t>
  </si>
  <si>
    <t>OTROS EQUIPOS</t>
  </si>
  <si>
    <t>HIDROLAVADORA KARCHER N° INV. DGIGETRM1392</t>
  </si>
  <si>
    <t xml:space="preserve">COMPRENSOR MARCA  GONI, N° INV.   DGIGETTI1391,   FAC 3867,  </t>
  </si>
  <si>
    <t xml:space="preserve">LICENCIA NOMIPAQ ACT. </t>
  </si>
  <si>
    <t>BOMBA BONASA 1" C/MOTOR MONOFAS</t>
  </si>
  <si>
    <t>SILLA EJECUTIVA EN PIEL FAC. 3477, N. D INV. DGIGMBPL1393</t>
  </si>
  <si>
    <t>6 ENGARGOLADORA CEBRA</t>
  </si>
  <si>
    <t>1 COMPUTADORAS PM3 450 MHZ</t>
  </si>
  <si>
    <t>1 COMPUTADORAS PENTIUM III F1700</t>
  </si>
  <si>
    <t>2 CLIMAS FATC 74186,74187 CH 6869</t>
  </si>
  <si>
    <t>2 REGULADORES PRINTAFORM</t>
  </si>
  <si>
    <t xml:space="preserve">28 COMPUT, PENTIUM III 650MHZ ALASKA </t>
  </si>
  <si>
    <t>BOMBA SUMERGIBLE 1/2 HP F: 135328</t>
  </si>
  <si>
    <t>ARCHIVERO VERTICAL 4 GAVETAS  F:2963</t>
  </si>
  <si>
    <t>KIT PARA ACCESO A INTERNET VIA SATELITAL GOTO F:190</t>
  </si>
  <si>
    <t>LICENCIA KASPERSKY</t>
  </si>
  <si>
    <t>ROTOBOMBA MCA. BONASA</t>
  </si>
  <si>
    <t>2 EQ.AIRE ACOND.MIRAGE 20/06/01</t>
  </si>
  <si>
    <t>32 MESAS P/EQ.DE COMPUTO 1,20X,75 ARENA</t>
  </si>
  <si>
    <t>CONTACTO MODELO KS3000PRO Y 1 UPS ON-LINE DATA SHIELS UT 3000 RM</t>
  </si>
  <si>
    <t>IMPRESORA  MATRIZ EPSON LQ590</t>
  </si>
  <si>
    <t>IMPRESORA MULTIFUNCIONAL HP CE847A</t>
  </si>
  <si>
    <t xml:space="preserve">ARCHIVERO PLANTEL </t>
  </si>
  <si>
    <t>INFRAESTRUCTURA</t>
  </si>
  <si>
    <t>IMPRESORA OKIDATA MOD. B430DN</t>
  </si>
  <si>
    <t>DISCO DURO F:FUA-40713</t>
  </si>
  <si>
    <t>MATERIAL DE COMPUTACION</t>
  </si>
  <si>
    <t xml:space="preserve">LAPTOP HP E IMPRESORA LASER JET </t>
  </si>
  <si>
    <t xml:space="preserve">2 ARCHIVEROS </t>
  </si>
  <si>
    <t>IMPRESORA OKIDATAMONOCROMATICA MOD. B430DN</t>
  </si>
  <si>
    <t>SILLON EJECUTIVO DE PIEL</t>
  </si>
  <si>
    <t>MONITOR NEGRO DE 14 PULG F: 3094</t>
  </si>
  <si>
    <t xml:space="preserve">LAPTOP </t>
  </si>
  <si>
    <t>MICROFONO DIADEMA MCA. SHURE</t>
  </si>
  <si>
    <t>GUITARRA YAMAHA CX40</t>
  </si>
  <si>
    <t>CAMARAS FOTOGRAFICAS</t>
  </si>
  <si>
    <t>CAMARA FOTOGRAFICA MCA. CANNON</t>
  </si>
  <si>
    <t>CPU ENSAMBLADO</t>
  </si>
  <si>
    <t xml:space="preserve">COMPLEMENTO MICRONO DIADEMA </t>
  </si>
  <si>
    <t>ESCRITORIOS</t>
  </si>
  <si>
    <t>IMPRESORA F:5545</t>
  </si>
  <si>
    <t>MINISPLIT  F: ZCD37190</t>
  </si>
  <si>
    <t>FOTOCOPIADORA WORKCENTRE 3550 NO.PEDIDO 176</t>
  </si>
  <si>
    <t>SCANNER EPSON MOD. GT-580 NO. INV. DGIGECRM1416 F: FUA-47691</t>
  </si>
  <si>
    <t>MINISPLIT  NO. PEDIDO 173</t>
  </si>
  <si>
    <t>ESCRITORIOS 2 GAVETAS</t>
  </si>
  <si>
    <t>ARCHIVEROS VERTICAL 4 GAVETAS COLOR NEGRO</t>
  </si>
  <si>
    <t>SILLAS SECRETARIAL L/OPER ERGOFLEX NEGRO</t>
  </si>
  <si>
    <t>NOBREAK F:3791</t>
  </si>
  <si>
    <t>EQUIPOS DE COMPUTO HP PC ESCRITORIO F:3861</t>
  </si>
  <si>
    <t>MINISPLIT NO. PEDIDO 195</t>
  </si>
  <si>
    <t>GABINETE METALICO</t>
  </si>
  <si>
    <t>ESCRITORIO BASICO CAOBA</t>
  </si>
  <si>
    <t>IMPRESORA PHASER 3250DN</t>
  </si>
  <si>
    <t>COMPRA DISCO DURO EXTERNO</t>
  </si>
  <si>
    <t>IMPRESORA MULTIFUNCIONAL HP DESKJET F: FUA51682</t>
  </si>
  <si>
    <t>EQUIPO DIGITAL CANON IMAGE RUNNER 1021J F: FUA51510</t>
  </si>
  <si>
    <t>IMPRESORA OKIDATA MONOCROMATICA B430DN SERIE AF94025720A0 F: FUA51073</t>
  </si>
  <si>
    <t>GENERADOR DE CORRIENTE DE 7000W HP</t>
  </si>
  <si>
    <t>SILLON  EJECUTIVO PIEL COLOR NEGRO F:4333</t>
  </si>
  <si>
    <t>SILLON EJECUTIVO  F:4113</t>
  </si>
  <si>
    <t xml:space="preserve">CPU ENSAMBLADO F: 1143 MCA ACTIVE COOL </t>
  </si>
  <si>
    <t>DISCO DUROS EXTERNOS  MCA TRANSCEND F:1112</t>
  </si>
  <si>
    <t>IMPRESORA LASERJET MCA. HP F: 253</t>
  </si>
  <si>
    <t>EQUIPOS DE COMPUTO HP Y MONITOR 18.5 F:FUA52817</t>
  </si>
  <si>
    <t>PC PRO 6300SFF Y MONITOR HP F:FUA 52520</t>
  </si>
  <si>
    <t>PODADORAS PEDIDO 304</t>
  </si>
  <si>
    <t>SOFTWARE VPN PARA EL AREA DE TI</t>
  </si>
  <si>
    <t>NOBREAK 700VA/400W.</t>
  </si>
  <si>
    <t>TRTURADORAS DE PAPEL MOD X7 CD</t>
  </si>
  <si>
    <t>VIDEO CAMARA Y ART MENORES</t>
  </si>
  <si>
    <t>KIT INALAMBRICO  MCA. PANASONIC</t>
  </si>
  <si>
    <t>IMPRESORA LASERJET MCA HP INV. DGIGECTI1472</t>
  </si>
  <si>
    <t>IMPRESORA MCA SAMSUNG CLP-LP385W INV. DGIGECVI1471</t>
  </si>
  <si>
    <t xml:space="preserve">ESCALERA DE 32" </t>
  </si>
  <si>
    <t xml:space="preserve">LAPTOP MCA. SAMSUNG </t>
  </si>
  <si>
    <t>COMPUTADORA DE ESCRITORIO MCA ALTECK F: 648</t>
  </si>
  <si>
    <t>MESA DE JUNTA TIPO CRUCETA F.0128</t>
  </si>
  <si>
    <t>SILLA SEMIEJECUTIVA F:DF5871B22C1F</t>
  </si>
  <si>
    <t>MINISPLIT DE 18000 BTU, MCA LG INV. DGIGEODG1457</t>
  </si>
  <si>
    <t>MINISPLIT DE 26000 BTU, MCA MIRAGE F:42FCF</t>
  </si>
  <si>
    <t>CLIMA DE VENTANA 24000BTU MCA LG  F:52</t>
  </si>
  <si>
    <t xml:space="preserve">PODADORA MOTOR G R68 </t>
  </si>
  <si>
    <t xml:space="preserve">AJUSTE DE IVA DE VIDEOCAMARA </t>
  </si>
  <si>
    <t>BOMBA F0101</t>
  </si>
  <si>
    <t>EQUIPO DE COMPUTOS ENSAMBLADOS</t>
  </si>
  <si>
    <t>HIDROLAVADORA MARCA KARCHER MOD.M3 DE 740PSI</t>
  </si>
  <si>
    <t xml:space="preserve">SERVIDOR MARCA DELL POWER EDGE R420 N. DE INV. DGIGECTI1492. MODELO SRV </t>
  </si>
  <si>
    <t>AIRE ACONDICIONADO DE 18000 BTU MARCA MIRAGE N. DE INV. P12DGIGECDI139</t>
  </si>
  <si>
    <t xml:space="preserve">AUTO SEDAN TSURU GSI TM ED. MILLON Y MEDIO, COLOR BLANCO POLAR CON NO. SERIE 3N1EB31S7EK328181 </t>
  </si>
  <si>
    <t>AUTO SEDAN TSURU GSI TM ED. MILLON Y MEDIO, COLOR BLANCO POLAR CON NO. SERIE 3N1EB31S7RK328116</t>
  </si>
  <si>
    <t>AUTO VERSA SENSE T/A, COLOR BLANCO NO. SERIE 3N1CN7AD7EK434007</t>
  </si>
  <si>
    <t>IMPRESORA ZEBRA ZXP7</t>
  </si>
  <si>
    <t>AIREACONDICIONADO MIRAGE ABSOLUT X 12KB/220V</t>
  </si>
  <si>
    <t>RECEPCION TIPO ESCUADRA DE 1.70 X 1.70 COLOR CHERRY-NEGRO, LINEA SPAZIO</t>
  </si>
  <si>
    <t>MODULO OPERATIVO COLOR CAOBA- NEGRO LINEA BASIC CON LIBRERO SOBRE ARCHIVERO COLOR CHERRY NEGRO, LINEA SPAZIO</t>
  </si>
  <si>
    <t>LIBRERO ALTO CON PUERTA COMPLETA DE 1.80 X 0.84X.35 CON CERRADURA COLOR CHERRY-NEGRO LINEA SPAZIO</t>
  </si>
  <si>
    <t>MESA CONFIGURABLE PARA 27 PERSONAS DE 1/4 CIRCULAR COLOR CHERRY-NEGRO, LINEA SPAZIO,MARCA GEBESA</t>
  </si>
  <si>
    <t>MODULO SECRETARIAL CON BRAZOS, TAPIZADO EN TELA COLOR NEGRO, MODELO OHS-10</t>
  </si>
  <si>
    <t>EQUIPO DE COMPUTO</t>
  </si>
  <si>
    <t>IMPRESORA LASER</t>
  </si>
  <si>
    <t>TALADRO ROTOMARTILLO INDUSTRIAL MCA. TRUPER</t>
  </si>
  <si>
    <t>MULTIFUNCIONAL 3045_B/24 PPM/IMP/COP</t>
  </si>
  <si>
    <t>ROTOMARTILLO MCA. BOSCH DE 800 W (GBH 2-24 D, No. 06112A0 0G0)</t>
  </si>
  <si>
    <t xml:space="preserve">ESCRITORIO AMD DUAL E350 1.6 GHZ/2GB/500GB/LECTOR 6 </t>
  </si>
  <si>
    <t>PC ENSAMBLADA COREI3</t>
  </si>
  <si>
    <t>PC ENSAMBLADA CELERON</t>
  </si>
  <si>
    <t>MONITORES GTW HX1853</t>
  </si>
  <si>
    <t>MINISPLIT MARCA MIRAGE, DE 24 000 BTUS.</t>
  </si>
  <si>
    <t>MINISPLIT MARCA MIRAGE, DE 12 000 BTUS.</t>
  </si>
  <si>
    <t>BOMBA DE VACIO 1/2 HP 110 V</t>
  </si>
  <si>
    <t>CAMARA DIGITAL MARCA NIKON MODELO COOLPIX S2700 COLOR NEGRO No. 300100030</t>
  </si>
  <si>
    <t xml:space="preserve">BOMBA PARA AGUA DICA DE 1 HP PERIFERICA </t>
  </si>
  <si>
    <t>MINISPLIT MARCA MIRAGE DE 24 BTUS</t>
  </si>
  <si>
    <t>IMPRESORA SAMSUNG ML-3710ND N/S: 25TMB8GC7F0021w</t>
  </si>
  <si>
    <t>MAQUINA DE SOLDAR DE 300/200 AMPERES MCA TRUPER</t>
  </si>
  <si>
    <t>ESCRITORIO SEMEJECUTIVO DE 1.50 .75 MTS. CON UN PEDESTAL LENEZ NOVA MARCA GEBESA</t>
  </si>
  <si>
    <t>VIDEO PROYECTOR POWERLITE S18 SVGA, DE 3000 LUMENES</t>
  </si>
  <si>
    <t>VIDEOPROYECTOR POWERLITE S18 SVGA, DE 300 LUMENES</t>
  </si>
  <si>
    <t xml:space="preserve">BOMBA SUMERGIBLE DE 2HP/220V PARA EL POZO PROGUNDO </t>
  </si>
  <si>
    <t xml:space="preserve">CONSTRUCCION DE POZO PROFUNDO </t>
  </si>
  <si>
    <t xml:space="preserve">PODADORA MOTOR A GASOLINA </t>
  </si>
  <si>
    <t>MINI SPLT MARCA MIRAGE TITANUIM</t>
  </si>
  <si>
    <t>KIT DE 4 CAMARAS EPCOM TIPO BALA 1 MONITOR 18.5"</t>
  </si>
  <si>
    <t>ENLA CE PTP 5.8 GHZ</t>
  </si>
  <si>
    <t>NO BREAK MODELO B-SMART 706 CDP CAP. 700VA, 420 WATTS</t>
  </si>
  <si>
    <t>ESCANER KODAX MOD. I2600 DE USO RUDO</t>
  </si>
  <si>
    <t>PC ENSAMBLADA PROCESADOR CORE i3 DISCO DURO 500 GB.</t>
  </si>
  <si>
    <t>MONITOR DE 19" LED</t>
  </si>
  <si>
    <t>MULTIFUNCIONAL LASER MONOCROMATICA MARCA BROTHER DCP7055W</t>
  </si>
  <si>
    <t>COPIADORA LASER CANON IMAGE CLASS D1320</t>
  </si>
  <si>
    <t>ON THE  MINUTE 4.5 SQL TERMINAL HUELLA/RFID TCP/IP USB</t>
  </si>
  <si>
    <t>TERMINAL CONTROL DE ASISTENCIA ONE THE MINUTE 4.5 SQL HUELLA/RFID TCP/IP USB</t>
  </si>
  <si>
    <t>EQUIPO DE COMPUTO ENSAMBLADO CON PROCESADOR INTEL CELERON DUAL CORE G1820 2.7 GHZ 4GB DE MEMORIA RAM DDR3 500GB DE DISCO DURO QUENADOR DVD</t>
  </si>
  <si>
    <t>PC ENSAMBLADA COMPLETA PROCESADRO INTEL CORE I5 MEMORIA RAM DDR3 8 GB DISCO DURO 1TB S-ATA</t>
  </si>
  <si>
    <t>MONITOR 19" LED</t>
  </si>
  <si>
    <t>PC ENSAMBLADA COMPLETA PROCESADOR CELERON MEMORI RAM D DDR3 4</t>
  </si>
  <si>
    <t>BOMBA 1.5HP 110V</t>
  </si>
  <si>
    <t>VENTILADOR DE PEDESTAL INDUSTRIAL</t>
  </si>
  <si>
    <t>MINISPLIT DE 24 BTU MARCA MIRAGE</t>
  </si>
  <si>
    <t>MINISPLIT DE 18 BTU MARCA MIRAGE</t>
  </si>
  <si>
    <t>COPIADORA LASSER CANON IMAGE CLASS D1320</t>
  </si>
  <si>
    <t>LAPTOP HP MOD. 24063 PROCESADOR INTEL DELERON 4GB MEMORIA RAM 1TB DISCO DURO FACT.499</t>
  </si>
  <si>
    <t>COMPUTADORA DE ESCRITORIO MARCA HACER MOD. AXC-605-MO21 WINDOWS 8.1 64 BITS, 1 TB DD, 6 GB RAM CORE I3</t>
  </si>
  <si>
    <t>MONITOR 19.5" LED MOD V206 HQL</t>
  </si>
  <si>
    <t xml:space="preserve">KIT PARA ENSAMBLE ( SEMPRON DUAL CORE,DDR3 2GB, HDD160,DVDRW,ATX) </t>
  </si>
  <si>
    <t>HACER AZ1601 4 IT</t>
  </si>
  <si>
    <t>IMPRESORA HP LASSER</t>
  </si>
  <si>
    <t>COMPUTADORA DE ESCRITORIO HP AIO 205 G1, E3T80LT FACT. 364</t>
  </si>
  <si>
    <t>IMPRESORA MULTIFUNCION HP LASSER JET PRO M127fn fact. 364</t>
  </si>
  <si>
    <t>COMPUTADORA DE ESCRITORIO HP AIO 205 G1, E3T80LT FACT. 365</t>
  </si>
  <si>
    <t>COMPUTADORA DE ESCRITORIO HP AIO 205 G1, E3T80LT FACT. 366</t>
  </si>
  <si>
    <t>PROYECTOR POWERLITE 965 ( V 11 H583020 ) FACT.369</t>
  </si>
  <si>
    <t>PROYECTOR POWERLITE 965 ( V 11 H583020 ) FACT.370</t>
  </si>
  <si>
    <t>XEROX, WORKCENTRE 3210 FACT. 368</t>
  </si>
  <si>
    <t>COMPUTADORAS PORTATIL MARCA HACER MODELO E5-511-C63D</t>
  </si>
  <si>
    <t>TALADRO DE COLUMNA TIPO BANCO</t>
  </si>
  <si>
    <t>MAQUINA DE SOLDAR</t>
  </si>
  <si>
    <t>PROYECTOR POWERLITE 965 ( V 11 H583020 ) FACT.371</t>
  </si>
  <si>
    <t>COMPUTADORA DE ESCRITORIO HP AIO 205 G1, E3T80LT FACT. 367</t>
  </si>
  <si>
    <t>ELECTROBOMBA C/MOTOR 1.5 HP MODELO N000156OS1PA56J MARCA BONASA F/348</t>
  </si>
  <si>
    <t>NO BREAK CYBE POWER, MODELO:PR3000LCDRT2D, CON CAPACIDAD DE 3000VA/2700 WATTS</t>
  </si>
  <si>
    <t>SILLON EJECUTIVO TAPIZADO EN VINIL BASE ESTRELLA DE 5 PUNTAS MOD. OHE-65 MARCA OFFIHO</t>
  </si>
  <si>
    <t>SILLA DE VISITA TAPIZADA EN VINIL BASE TRINEO MOD. OHV-68 MARCA OFFIHO</t>
  </si>
  <si>
    <t>CONJUNTO EJECUTIVO MELAMINA DE 28MM COLOR CHERRY/NEGRO LINEA SPAZIO MARCA GEBESA</t>
  </si>
  <si>
    <t>MESA DE JUNTAS DE 182X91X75 CMS COLOR CHERRY/NEGRO CUBIERTA AGLOMERADA CON LAMINADO DE BAJA PRESION AMBAS CARAS MARCA GEBESA</t>
  </si>
  <si>
    <t>MINISPLIT DE 18000 BTU MARCA MIRAGE</t>
  </si>
  <si>
    <t>COMPUTADORA DE ESCRITORIO ENSAMBLADA CELERON, 4GB DE RAM, QUEMADORDVD, 500 GB DISCO DURO</t>
  </si>
  <si>
    <t>ARCHIVERO DE DOS GAVETAS CON LLAVE METALICO</t>
  </si>
  <si>
    <t>PODIUM FABRICADO EN ACRILICO TRANSP. DE 10 MM MED. 1.20 ALTO BASE 50X60 ROTULADO CON LOGOTIPO</t>
  </si>
  <si>
    <t>IMPRESORA MARCA HP. MOD. LASERJET PRO 400</t>
  </si>
  <si>
    <t>COMPUTADORA PORTATIL MCA. DELL, MOD. INSPIRON 15-3558 CON PROCESADOR INTEL CORE I3 DE CUARTA GENERACION</t>
  </si>
  <si>
    <t>CPU LENOVO MODELO THINK CENTRE H30-00, CON PROCESADOR INTEL CELERON A 2.41 GHZ, 4 GB DE RAMY DISCO DURO DE 500 GB TARJETA DE SONIDO DE 5.1 CANALES</t>
  </si>
  <si>
    <t xml:space="preserve">MNITOR LCD LENOVO, MODELO E122, RESOLUCION MAXIMA DE 1366 X 768 RELACION DE ASPECTO </t>
  </si>
  <si>
    <t>COMPUTADORA DE ESCRITORIO DELL XPS 8700</t>
  </si>
  <si>
    <t>MONITOR DELL E2014H DE 19.5"</t>
  </si>
  <si>
    <t>COMPUTADORA DE ESCRITORIO  ALL IN ONE HP 19"</t>
  </si>
  <si>
    <t>MINIPLIT DE 24000 MCA. MIRAGE 220V</t>
  </si>
  <si>
    <t>ESCRITORIO SECRETARIAL DE 4 GAVETAS METALICO DE 1.50 MTS</t>
  </si>
  <si>
    <t>KIT DE RADIOS DE DOS VIAS LXT6610VP3 MCA. MIDLAN PORTATILES C/4 PIEZAS</t>
  </si>
  <si>
    <t>MINISPLIT DE 18000 BTUS MARCA MIRAGE 220 V</t>
  </si>
  <si>
    <t>COMPUTADORA PORTATIL MCA. INSPIRON 15-3558 CON PROCESADOR INTEL CORE I3 DE CUARTA GENERACION</t>
  </si>
  <si>
    <t>PINTARRONES</t>
  </si>
  <si>
    <t>SERVIDOR MARCA DELL, MODELO POWER EDGE R220 CON PROCESADOR INTEL XEON E3-1220V3 A</t>
  </si>
  <si>
    <t>ESCALERA TIPO TIJERA DE 2 MTS CON ESTION MARCA PRETUL</t>
  </si>
  <si>
    <t>ESCALERA TIPO MULTIPOSICION DE 12 PELDAÑOS MARCA PRETUL</t>
  </si>
  <si>
    <t>TSURU MOD. 2016 No. DE SERIE 3N1EB31S1GK304543</t>
  </si>
  <si>
    <t>TSURU MOD. 2016 No. DE SERIE 3N1EB31S1GK304624</t>
  </si>
  <si>
    <t>VEHICULO NUEVO MCA. FORD MOD. 2015 RANGER</t>
  </si>
  <si>
    <t>ARCHIVEROS METALICOS DE  4 GAVETAS</t>
  </si>
  <si>
    <t>CODIGO</t>
  </si>
  <si>
    <t>laptop hp mod. 6730575670V</t>
  </si>
  <si>
    <t>EQUIPO DE COMPUTO DONADO POR PARTE DEL ITIFE</t>
  </si>
  <si>
    <t>ESTUFA INDUSTRIAL DOS QUEMADORES DE ALUMINIO</t>
  </si>
  <si>
    <t>VALOR DE ADQUISICION</t>
  </si>
  <si>
    <t>VALOR EN LIBROS</t>
  </si>
  <si>
    <t>MUEBLES DE OFICINA Y ESTANTERIA</t>
  </si>
  <si>
    <t>EQUIPO DE COMPUTO Y DE TECNOLOGIA DE LA INFORMACION</t>
  </si>
  <si>
    <t>EQUIPOS Y APARATOS AUDIOVISUALES</t>
  </si>
  <si>
    <t>EQUIPO DE COMUNICACIÓN Y TELECOMUNICACION</t>
  </si>
  <si>
    <t>LICENCIAS INFORMATICAS E INTELECTUALES</t>
  </si>
  <si>
    <t>TERRENOS</t>
  </si>
  <si>
    <t>OTROS MOBILIARIOS Y EQUIPOS DE ADMINISTRACION</t>
  </si>
  <si>
    <t>OTROS MOBILIARIOS Y EQ. EDUCACIONAL Y RECREATIVO</t>
  </si>
  <si>
    <t>SISTEMA DE AIRE ACONDICIONADO, CALEFACCION Y DE REFRIGERACION INDUSTRIAL Y COMERCIAL</t>
  </si>
  <si>
    <t xml:space="preserve"> AUTOMOVILES Y EQUIPO TERRESTRE  </t>
  </si>
  <si>
    <t>1.2.3.1</t>
  </si>
  <si>
    <t>1.2.3.4</t>
  </si>
  <si>
    <t>OTROS BIENES INMUEBLES</t>
  </si>
  <si>
    <t>OTROS MOBILIARIO Y EQUIPOS EDUCACIONAL Y RECREATIVO</t>
  </si>
  <si>
    <t>AUTOMOVILES Y EQUIPO TERRESTRE</t>
  </si>
  <si>
    <t>SISTEMAS DE AIRE ACONDICIONADO, CALEFACCION Y DE REFRIGERACION INDUSTRIAL Y COMERCIAL</t>
  </si>
  <si>
    <t>HERRAMIENTAS Y MAQUINAS</t>
  </si>
  <si>
    <t>EQUIPO DE COMPUTO Y TECNOLOGIA DE LA INFORMACION</t>
  </si>
  <si>
    <t>CAMIONETA FORD EXPLORER XL AZUL AUTOMATICA</t>
  </si>
  <si>
    <t>AUTOMOVIL CHEVY 4 PTAS A/A STD COLOR GRIS METALICO BLANCO 4 PUERTAS A/A STD. PINTURA METALICA</t>
  </si>
  <si>
    <t>CAMIONETA DOBLE CABINA T/M D/H  MCA. NISSAN COLOR BLANCO POLAR C/ AIRE ACONDICIONADO, ESTEREO Y ALARMA SERIE 3N6DD13S06K033328</t>
  </si>
  <si>
    <t>CAMIONETA ESTACAS AUSTERA NISSAN MOD. 1999 ROJA MOTOR KA24-781506M S/F 9910</t>
  </si>
  <si>
    <t>MOTOCICLETA HONDA MOD. C100 BIZ   MOTOR 100 CC</t>
  </si>
  <si>
    <t>CABINA CHASSIS MOD. 3600 3 TON BLANCO OLIMPICO STANDART, 5 VELOCIDADES</t>
  </si>
  <si>
    <t>MOTOCICLETA HONDA MOD. C100 BIZ ES MOTOR 100CC</t>
  </si>
  <si>
    <t>DEPRECIACION ACUMULADA</t>
  </si>
  <si>
    <t>40 Computadoras marac Lanix</t>
  </si>
  <si>
    <t>ENFRIADOR DE AGUA CON DOSIFICADOR ( FRIO Y CALIENTE )</t>
  </si>
  <si>
    <t>BOMBA ELECTRICA CENTRIFUGA DE 1 H.P. 120V 116 LTS/MIN, 1-1/4" X 1"</t>
  </si>
  <si>
    <t>EXTRACTOR DE AIRE DE 40 CM</t>
  </si>
  <si>
    <t>MINISPLIT DE 24000 BTU</t>
  </si>
  <si>
    <t>CLIMA PORTATIL</t>
  </si>
  <si>
    <t>10 COPIADURAS CANNON 2020 PPM,P6,PBJ,PMH,P4,5,7,2,PCH,PTE</t>
  </si>
  <si>
    <t>AMASADORA ARAÑA LAMINADA DE 15 KG MCA. EECOMIRUGO</t>
  </si>
  <si>
    <t>16 CHAROLAS EN ALUMINIO PLA 65 X 45 CM S/M</t>
  </si>
  <si>
    <t>2 ESPIGUEROS DE 18 CHAROLAS</t>
  </si>
  <si>
    <t>6 MESAS DE ACERO INOX. 150 CM X 60 CM S/N</t>
  </si>
  <si>
    <t>8 PIEZAS ESCRITORIO METALICO CON CUBIERTA DE MELANINA COLOR MADERA CON 4 COJONES LAS MEDIDAS DE 1.50 X 70 X 75 MCA. ERGOMOBEL</t>
  </si>
  <si>
    <t>8 ARCHIVERO DE 4 GAVETAS METALICO TAMAÑO OFICIO, MARCA ERGOMOBLE</t>
  </si>
  <si>
    <t>8 PIEZAS SILLON SEMI EJECUTIVO DE VINIPEL COLOR NEGRO, MARCA OFFIHO</t>
  </si>
  <si>
    <t>4 BATIDORAS ELECTRICAS DE 7 LITROS MCA. BLAZER MODELO B7</t>
  </si>
  <si>
    <t>1 EXTRACTOR DE JUGOS MCA. INTERNATIONAL MOD. EX5</t>
  </si>
  <si>
    <t>1 LICUADORA INDUSTRIAL DE 12 LTS. MCA. INTERNATIONAL</t>
  </si>
  <si>
    <t>1 HIDROLAVADORA CHICA MCA. KOBLENZ MOD. HL 130V</t>
  </si>
  <si>
    <t>1 SOPLADORA/ASPIRADORA MCA. TRUPER SOPLA-960</t>
  </si>
  <si>
    <t>1 BOMBA HIDRAHULICA DE 1 1/2 HP. MCA. WEG/CORONA MONOFASICA MODELO N00136OE1PA56J</t>
  </si>
  <si>
    <t>BOMBA HIDRAULIZA DE 1HP. MCA. WEG/CORONA MONOFASICA, MODELO N00136OE1PA56J</t>
  </si>
  <si>
    <t>1 BASCULA ELCTRONICA JR SXB 15 KG COLOR BLANCA</t>
  </si>
  <si>
    <t>1 BASCULA PRECIO, PESO TOTAL 40 KG EN ACERO INOXIDABLE</t>
  </si>
  <si>
    <t>2 HORNO MASTER DOBLE EN ACERO INOX. HC-35-D MASTER</t>
  </si>
  <si>
    <t>1 BATERIA PROFESIONAL COMPLETA CON PLATILLOS</t>
  </si>
  <si>
    <t>APARATOS ELECTRICOS</t>
  </si>
  <si>
    <t>BIENES ARTISTICOS Y CULTURALES</t>
  </si>
  <si>
    <t>SILLON EJECUTIVO EN MALLA/TELA RESPALDO ALTO</t>
  </si>
  <si>
    <t>ESCRITORIO DE CRISTAL MEDIDAS MINIMAS 2X80X75 MTS</t>
  </si>
  <si>
    <t>CREDENZA 3 PUERTAS FRENTE CRISTAL MEDIDAS MINIMAS 1.80X50X70</t>
  </si>
  <si>
    <t xml:space="preserve"> 3 REPISAS CUADRADAS EN MELANINA MEDIDAS MINIMAS 90X.38X.40</t>
  </si>
  <si>
    <t>DOS GABINETES ORIZONTAL FRENTE DE CRISTAL MEDIDAS MINIMAS .47X.40X.56 MTS</t>
  </si>
  <si>
    <t>ARCHIVERA FRENTE DE CRISTAL MEDIDAS MINIMAS .47X.40X.56XMTS</t>
  </si>
  <si>
    <t>PANTALLA TRIPIE</t>
  </si>
  <si>
    <t>MINI SPLIT MIRAGE 24000 BTU 220 MODELO EHF 261P No.SERIE EHF261P9021600663</t>
  </si>
  <si>
    <t>DOS MESAS TABLON</t>
  </si>
  <si>
    <t>MAQUINA PARA SOLDAR</t>
  </si>
  <si>
    <t>9 PINTARRON DE 1.20 X 2.40</t>
  </si>
  <si>
    <t>BIENES MUEBLES</t>
  </si>
  <si>
    <t>BIENES INMUEBLES</t>
  </si>
  <si>
    <t>BIENES INTANGIBLES</t>
  </si>
  <si>
    <t>MULTIMETRO PROFESIONAL INTERFACE DONADO S/OFICIO CECYTE/RM/094/2016</t>
  </si>
  <si>
    <t>ANAQUEL DE 2000X920X450 MM DONADO S/OFICIO CECYTE/RM/094/2016</t>
  </si>
  <si>
    <t>BANCOS DE TRABAJO PROFESIONAL DE 180.5 CMX80.5 CM DONADOS S/OFICIO CECYTE/RM/094/2016</t>
  </si>
  <si>
    <t>RACK ABIERTO 19"X56" ALTO DONADO S/OFICIO CECYTE/RM/094/2016</t>
  </si>
  <si>
    <t>PINTARRON BLANCO METALICO 1.20 X 2.40 MTS.</t>
  </si>
  <si>
    <t>CONJUNTO DE PRACTICAS DE BIOLOGIA DONADOS S/OFICIO CECYTE/RM/094/2016</t>
  </si>
  <si>
    <t>CONJUNTO DE PRACTICAS DE QUIMICA DONADOS S/OFICIO CECYTE/RM/094/2016</t>
  </si>
  <si>
    <t>CONJUNTO DE PRACTICAS DE MECANICA DONADOS S/OFICIO CECYTE/RM/094/2016</t>
  </si>
  <si>
    <t>CONJUNTO DE PRACTICAS DE OPTICA Y TERMOLOGIA DONADOS S/OFICIO CECYTE/RM/094/2016</t>
  </si>
  <si>
    <t>CONJUNTO DE PRACTICAS DE ELECTRICIDAD Y SEMICONDUCCION DONADOS S/OFICIO CECYTE/RM/094/2016</t>
  </si>
  <si>
    <t>MUEBLE DE GUARDADO BAJO PARA LAB DE 1200MM DONADOS S/OFICIO CECYTE/RM/094/2016</t>
  </si>
  <si>
    <t>MUEBLE DE GUARDADO ALTO PARA LAB DE 1200MM DONADOS S/OFICIO CECYTE/RM/094/2016</t>
  </si>
  <si>
    <t>MESA DE PREPARACION Y DEMOSTRACION EN ACERO INOXIDABLE DONADOS S/OFICIO CECYTE/RM/094/2016</t>
  </si>
  <si>
    <t>MESA DE LAVADO CON UNA TARJA DE 1200X600 ACERO INOXIDABLE DONADOS S/OFICIO CECYTE/RM/094/2016</t>
  </si>
  <si>
    <t>MESA CENTRAL PARA LABORATORIO EN ACERO INOXIDABLE DONADOS S/OFICIO CECYTE/RM/094/2016</t>
  </si>
  <si>
    <t>PIPETA PARA DISOLUCION DE SANGRE DONADO S/OFICIO CECYTE/RM/094/2016</t>
  </si>
  <si>
    <t>BALANZA DE PRESION CAP. DE 2000 SENS .50  DONADO S/OFICIO CECYTE/RM/094/2016</t>
  </si>
  <si>
    <t>DETECTOR PORTATIL GAMMA Y BETA  DONADO S/OFICIO CECYTE/RM/094/2016</t>
  </si>
  <si>
    <t>HEMACITOMETRO MEJORADO TIPO NEOBAHUER DONADO S/OFICIO CECYTE/RM/094/2016</t>
  </si>
  <si>
    <t>HIDROMETRO MAS PESADO QUE EL AGUA 1000 A 2000 DES DONADO S/OFICIO CECYTE/RM/094/2016</t>
  </si>
  <si>
    <t>HIDROMETRO MAS LIGERO QUE EL AGUA 700 A 1000 DES DONADO S/OFICIO CECYTE/RM/094/2016</t>
  </si>
  <si>
    <t>PH PORTATIL PARA SUELOS DE 3.5 A 8.0 DONADO S/OFICIO CECYTE/RM/094/2016</t>
  </si>
  <si>
    <t>APARATO DE COGWAN DONADO S/OFICIO CECYTE/RM/094/2016</t>
  </si>
  <si>
    <t>MICROSCOPIO MONOCULAR TIPO ESTUDIANTE DONADO S/OFICIO CECYTE/RM/094/2016</t>
  </si>
  <si>
    <t>MICROSCOPIO BINOCULAR TIPO ESTUDIANTE DONADO S/OFICIO CECYTE/RM/094/2016</t>
  </si>
  <si>
    <t>MICROSCOPIO ESTEREOSCOPICO BINOCULAR DONADO S/OFICIO CECYTE/RM/094/2016</t>
  </si>
  <si>
    <t>MICROSCOPIO BINOCULAR GIRATORIO DE CONTRASTE FASE DONADO S/OFICIO CECYTE/RM/094/2016</t>
  </si>
  <si>
    <t>TUBOS RAYOS CATODICO CON CRUZ DE MALTA DONADO S/OFICIO CECYTE/RM/094/2016</t>
  </si>
  <si>
    <t>MODELO ANATOMICO DESARMABLE TORSO DE 28 PZAS DONADO S/OFICIO CECYTE/RM/094/2016</t>
  </si>
  <si>
    <t>AGITADOR MAGNETICO ELECTRICO 25W DONADO S/OFICIO CECYTE/RM/094/2016</t>
  </si>
  <si>
    <t>BOMA PORTATIL DE PRESION Y VACIO DE 5HG DONADO S/OFICIO CECYTE/RM/094/2016</t>
  </si>
  <si>
    <t>ESTUFA HORNO DE 3 CALORES HASTA 180°C DONADO S/OFICIO CECYTE/RM/094/2016</t>
  </si>
  <si>
    <t>HORNO DE DESECACION DE 18X32 HASTA 150°C DONADO S/OFICIO CECYTE/RM/094/2016</t>
  </si>
  <si>
    <t>REFRIGERADOR DE 14" DONADO S/OFICIO CECYTE/RM/094/2016</t>
  </si>
  <si>
    <t>PIZARRON METALICO BLANCO 900X3000MM DONADO S/OFICIO CECYTE/RM/094/2016</t>
  </si>
  <si>
    <t>CAUTIN DE ESTACION CON CONTROL DE TEMPERATURA DONADO SEGÚN OFICIO CECYTE/DF/RM/094/2016</t>
  </si>
  <si>
    <t>GABINETE UNIVERSAL DOS PUERTAS CON CHAPA DONADO SEGÚN OFICIO CECYTE/DF/RM/094/2016</t>
  </si>
  <si>
    <t>KIT DE HERRAMIENTAS 36 PIEZAS DONADO SEGÚN OFICIO CECYTE/DF/RM/094/2016</t>
  </si>
  <si>
    <t>PONCHADORA JACK RAPID DONADO SEGÚN OFICIO CECYTE/DF/RM/094/2016</t>
  </si>
  <si>
    <t>ROTOMARTILLO COMBINADO DONADO SEGÚN OFICIO CECYTE/DF/RM/094/2016</t>
  </si>
  <si>
    <t>VERIFICADOR DE CABLEADO DONADO SEGÚN OFICIO CECYTE/DF/RM/094/2016</t>
  </si>
  <si>
    <t>MINISPLIT DE 2 TONELADAS DONADOSEGÚN OFICIO CECYTE/DF/RM/094/2016</t>
  </si>
  <si>
    <t>NO BREAK DONACION SEGÚN OFICIO CECYTE/DF/RM/094/2016</t>
  </si>
  <si>
    <t>NO BREAK  DONACION SEGÚN OFICIO CECYTE/DF/RM/094/2016</t>
  </si>
  <si>
    <t>PATCH  PANEL DE 24 PUERTOS DONACION SEGÚN OFICIO CECYTE/DF/RM/094/2016</t>
  </si>
  <si>
    <t>EQUIPOS DE CONMUTACION DE DATOS DONACION SEGÚN OFICIO CECYTE/DF/RM/094/2016</t>
  </si>
  <si>
    <t>VIDEO PROYECTOR DONACION SEGÚN OFICIO CECYTE/DF/RM/094/2016</t>
  </si>
  <si>
    <t>CPU Y MONITOR DONACION SEGÚN OFICIO CECYTE/DF/RM/094/2016</t>
  </si>
  <si>
    <t>EQUIPO DE SONIDO: 2 BAFLE PASIVO, 1 MICROFONO INALAMBRICO, 1 MEZCLADORA AMPLIFICADA DE 4 CANALES, 3CABLES DE CONEXXION, 2 TRIPIES</t>
  </si>
  <si>
    <t>ESCRITORIO SECRETARIAL METALICO MARCA RIVIERA-MONACO,DE 1.20 X .075 DE ALTURA MOD. 304</t>
  </si>
  <si>
    <t>ARCHIVERO METALICO DE 4 GAVETAS OFICIO MARCA RIVIERA-NIZA COLOR BEIGE MOD. SN-874</t>
  </si>
  <si>
    <t>2 ESCRITORIOS SECRET. MET. NAP.1,20X70</t>
  </si>
  <si>
    <t>MESAS PARA COMPUTADORAS DE 1.20 X 0.60 LINEA IMESA</t>
  </si>
  <si>
    <t>2 PIZARRONES VERDES METALICOS MARCA ESCO DE 2.40 X 1.20</t>
  </si>
  <si>
    <t>ANAQUEL TIPO ESQUELETO DE 915X600X2210</t>
  </si>
  <si>
    <t>BIENES DE TECNOLOGIA</t>
  </si>
  <si>
    <t>DOS COMPUTADORAS MEMORIA RAM 8 GB, PROCESADOR INTEL CORE i5-4590 3.30 GHZ</t>
  </si>
  <si>
    <t>ING. ANDRES PERALTA RIVERA</t>
  </si>
  <si>
    <t>DIRECTOR GENERAL</t>
  </si>
  <si>
    <t>L.C.P. ULIVANDRO RAFAEL HERNANDEZ VERA</t>
  </si>
  <si>
    <t xml:space="preserve">L.A.E. CLAUDIA LETICIA DGUEZ. GONZALEZ </t>
  </si>
  <si>
    <t>ENCARGADO DEL DEPTO.  DE REC. FINANCIEROS</t>
  </si>
  <si>
    <t>DIRECTORA FINANCIERA</t>
  </si>
  <si>
    <t>AL 31 DE JULIO DE 2016</t>
  </si>
  <si>
    <t>OTROS BIENES INMUEBLES ( INFRAESTRUCTURA )  AL 31 DE JULIO DE 2016</t>
  </si>
  <si>
    <t>DISCO DURO EXTERNO</t>
  </si>
  <si>
    <t>ENFRIADOR VERTICAL DE 2 PUERTAS</t>
  </si>
  <si>
    <t>DOBLADOR HIDRAULICO DE TUBO</t>
  </si>
  <si>
    <t>MAQUINA SOLDADORA DE ARCO ELECTRICO</t>
  </si>
  <si>
    <t>ARCHIVERO DE DOS GAVETAS VERTICAL</t>
  </si>
  <si>
    <t>PLATAFORMA SAEKO LICENCIA ESTATL</t>
  </si>
  <si>
    <t>SISTEMA OPERATIVO PARA SERVIDOR. MICROSOFT WINDOWS SERVER 2012 STANDART R2 SOPORTE DOS EQUIPOS VIRTUALES</t>
  </si>
  <si>
    <t>MINISPLIT DE 12000 BTU MARCA PRIME MODELO EMPRC122-T1/CMPRC122-T1 NUM. DE SERIE L-2016-09-ID-02-0207/L-2016-05-OD-02-0027</t>
  </si>
  <si>
    <t>LICENCIA ASC TIMETA BLES 2017</t>
  </si>
  <si>
    <t>PINTARRON</t>
  </si>
  <si>
    <t>TOTAL BIENES MUEBLES, INMUEBLES E INTANGIBLES AL 26 DE DICIEMBRE DE 2016</t>
  </si>
  <si>
    <t>RESUMEN BIENES MUEBLES AL 26 DE DICIEMBRE DE 2016</t>
  </si>
  <si>
    <t>RESUMEN BIENES  INMUEBLES AL 26 DE DICIEMBRE DE 2016</t>
  </si>
  <si>
    <t>RESUMEN BIENES INTANGIBLES AL 26 DE DICIEMBRE DE 2016</t>
  </si>
  <si>
    <t>AL 26 DE DICIEMBRE DE 2016</t>
  </si>
  <si>
    <t>AL 26 DE DICIEMBRE  DE 2016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</si>
</sst>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 ;[Red]\-#,##0.00\ "/>
    <numFmt numFmtId="169" formatCode="dd\-mm\-yy"/>
    <numFmt numFmtId="170" formatCode="d\-mmm\-yy"/>
    <numFmt numFmtId="171" formatCode="dd/mm/yyyy;@"/>
    <numFmt numFmtId="172" formatCode="#,##0.00_);[Red]\(#,##0.00\)"/>
    <numFmt numFmtId="173" formatCode="dd/mm/yy;@"/>
    <numFmt numFmtId="174" formatCode="d/m/yy;@"/>
    <numFmt numFmtId="175" formatCode="0_ ;\-0\ "/>
    <numFmt numFmtId="176" formatCode="_-[$€]* #,##0.00_-;\-[$€]* #,##0.00_-;_-[$€]* &quot;-&quot;??_-;_-@_-"/>
    <numFmt numFmtId="177" formatCode="d/mm/yy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\ #,##0;\-&quot;$&quot;\ #,##0"/>
    <numFmt numFmtId="191" formatCode="&quot;$&quot;\ #,##0;[Red]\-&quot;$&quot;\ #,##0"/>
    <numFmt numFmtId="192" formatCode="&quot;$&quot;\ #,##0.00;\-&quot;$&quot;\ #,##0.00"/>
    <numFmt numFmtId="193" formatCode="&quot;$&quot;\ #,##0.00;[Red]\-&quot;$&quot;\ #,##0.00"/>
    <numFmt numFmtId="194" formatCode="_-&quot;$&quot;\ * #,##0_-;\-&quot;$&quot;\ * #,##0_-;_-&quot;$&quot;\ * &quot;-&quot;_-;_-@_-"/>
    <numFmt numFmtId="195" formatCode="_-&quot;$&quot;\ * #,##0.00_-;\-&quot;$&quot;\ * #,##0.00_-;_-&quot;$&quot;\ * &quot;-&quot;??_-;_-@_-"/>
    <numFmt numFmtId="196" formatCode="#,##0.0"/>
    <numFmt numFmtId="197" formatCode="#,##0.0;[Red]#,##0.0"/>
    <numFmt numFmtId="198" formatCode="#,##0.00;[Red]#,##0.00"/>
    <numFmt numFmtId="199" formatCode="[$-80A]dddd\,\ dd&quot; de &quot;mmmm&quot; de &quot;yyyy"/>
    <numFmt numFmtId="200" formatCode="mmm\-yyyy"/>
    <numFmt numFmtId="201" formatCode="[$-80A]hh:mm:ss\ AM/PM"/>
    <numFmt numFmtId="202" formatCode="0.0"/>
    <numFmt numFmtId="203" formatCode="0.000"/>
    <numFmt numFmtId="204" formatCode="_-* #,##0.000_-;\-* #,##0.000_-;_-* &quot;-&quot;??_-;_-@_-"/>
    <numFmt numFmtId="205" formatCode="[$$-80A]#,##0.00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  <numFmt numFmtId="214" formatCode="0.00;[Red]0.00"/>
    <numFmt numFmtId="215" formatCode="#,##0.00000000000"/>
    <numFmt numFmtId="216" formatCode="dd\-mm\-yy;@"/>
    <numFmt numFmtId="217" formatCode="#,##0.000"/>
    <numFmt numFmtId="218" formatCode="&quot;$&quot;#,##0.00"/>
    <numFmt numFmtId="219" formatCode="#,##0.0000"/>
    <numFmt numFmtId="220" formatCode="#,##0.0000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8"/>
      <name val="Arial"/>
      <family val="2"/>
    </font>
    <font>
      <b/>
      <sz val="18"/>
      <name val="Eras Demi ITC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7" fontId="6" fillId="33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7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167" fontId="4" fillId="0" borderId="0" xfId="55" applyNumberFormat="1" applyFont="1" applyFill="1" applyBorder="1" applyAlignment="1">
      <alignment horizontal="right"/>
      <protection/>
    </xf>
    <xf numFmtId="169" fontId="5" fillId="0" borderId="0" xfId="55" applyNumberFormat="1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 wrapText="1"/>
      <protection/>
    </xf>
    <xf numFmtId="167" fontId="4" fillId="0" borderId="0" xfId="49" applyFont="1" applyFill="1" applyBorder="1" applyAlignment="1">
      <alignment horizontal="right"/>
    </xf>
    <xf numFmtId="4" fontId="0" fillId="0" borderId="0" xfId="55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4" fontId="1" fillId="0" borderId="0" xfId="55" applyNumberFormat="1" applyFont="1">
      <alignment/>
      <protection/>
    </xf>
    <xf numFmtId="167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219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 wrapText="1"/>
      <protection/>
    </xf>
    <xf numFmtId="0" fontId="7" fillId="0" borderId="15" xfId="55" applyFont="1" applyBorder="1">
      <alignment/>
      <protection/>
    </xf>
    <xf numFmtId="0" fontId="7" fillId="0" borderId="0" xfId="55" applyFont="1" applyBorder="1">
      <alignment/>
      <protection/>
    </xf>
    <xf numFmtId="0" fontId="0" fillId="0" borderId="0" xfId="55" applyBorder="1">
      <alignment/>
      <protection/>
    </xf>
    <xf numFmtId="0" fontId="0" fillId="0" borderId="16" xfId="55" applyBorder="1">
      <alignment/>
      <protection/>
    </xf>
    <xf numFmtId="0" fontId="6" fillId="0" borderId="15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11" xfId="55" applyFont="1" applyBorder="1">
      <alignment/>
      <protection/>
    </xf>
    <xf numFmtId="0" fontId="7" fillId="0" borderId="12" xfId="55" applyFont="1" applyBorder="1">
      <alignment/>
      <protection/>
    </xf>
    <xf numFmtId="0" fontId="6" fillId="0" borderId="12" xfId="55" applyFont="1" applyBorder="1" applyAlignment="1" quotePrefix="1">
      <alignment horizontal="centerContinuous"/>
      <protection/>
    </xf>
    <xf numFmtId="0" fontId="6" fillId="0" borderId="12" xfId="55" applyFont="1" applyBorder="1" applyAlignment="1">
      <alignment horizontal="centerContinuous"/>
      <protection/>
    </xf>
    <xf numFmtId="0" fontId="6" fillId="0" borderId="13" xfId="55" applyFont="1" applyBorder="1" applyAlignment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33" borderId="17" xfId="55" applyFont="1" applyFill="1" applyBorder="1" applyAlignment="1">
      <alignment horizontal="center"/>
      <protection/>
    </xf>
    <xf numFmtId="0" fontId="6" fillId="34" borderId="17" xfId="55" applyFont="1" applyFill="1" applyBorder="1">
      <alignment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2" xfId="55" applyFont="1" applyFill="1" applyBorder="1">
      <alignment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0" fontId="6" fillId="0" borderId="0" xfId="55" applyFont="1" applyBorder="1" applyAlignment="1" quotePrefix="1">
      <alignment horizontal="centerContinuous"/>
      <protection/>
    </xf>
    <xf numFmtId="0" fontId="6" fillId="0" borderId="0" xfId="55" applyFont="1" applyBorder="1" applyAlignment="1">
      <alignment horizontal="centerContinuous"/>
      <protection/>
    </xf>
    <xf numFmtId="0" fontId="6" fillId="33" borderId="18" xfId="55" applyFont="1" applyFill="1" applyBorder="1" applyAlignment="1">
      <alignment horizontal="center" wrapText="1"/>
      <protection/>
    </xf>
    <xf numFmtId="0" fontId="4" fillId="34" borderId="14" xfId="55" applyFont="1" applyFill="1" applyBorder="1">
      <alignment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9" xfId="55" applyFont="1" applyFill="1" applyBorder="1">
      <alignment/>
      <protection/>
    </xf>
    <xf numFmtId="167" fontId="4" fillId="0" borderId="19" xfId="55" applyNumberFormat="1" applyFont="1" applyFill="1" applyBorder="1">
      <alignment/>
      <protection/>
    </xf>
    <xf numFmtId="0" fontId="4" fillId="0" borderId="19" xfId="55" applyFont="1" applyFill="1" applyBorder="1" applyAlignment="1" quotePrefix="1">
      <alignment horizontal="left"/>
      <protection/>
    </xf>
    <xf numFmtId="0" fontId="4" fillId="0" borderId="19" xfId="55" applyFont="1" applyFill="1" applyBorder="1" applyAlignment="1">
      <alignment horizontal="left"/>
      <protection/>
    </xf>
    <xf numFmtId="167" fontId="4" fillId="0" borderId="19" xfId="49" applyFont="1" applyFill="1" applyBorder="1" applyAlignment="1">
      <alignment/>
    </xf>
    <xf numFmtId="167" fontId="4" fillId="0" borderId="19" xfId="49" applyFont="1" applyFill="1" applyBorder="1" applyAlignment="1">
      <alignment horizontal="right"/>
    </xf>
    <xf numFmtId="167" fontId="4" fillId="0" borderId="19" xfId="49" applyFont="1" applyFill="1" applyBorder="1" applyAlignment="1">
      <alignment horizontal="center"/>
    </xf>
    <xf numFmtId="0" fontId="4" fillId="0" borderId="19" xfId="55" applyFont="1" applyFill="1" applyBorder="1" applyAlignment="1">
      <alignment wrapText="1"/>
      <protection/>
    </xf>
    <xf numFmtId="167" fontId="4" fillId="0" borderId="19" xfId="55" applyNumberFormat="1" applyFont="1" applyFill="1" applyBorder="1" applyAlignment="1">
      <alignment horizontal="right"/>
      <protection/>
    </xf>
    <xf numFmtId="0" fontId="4" fillId="0" borderId="19" xfId="55" applyFont="1" applyFill="1" applyBorder="1" applyAlignment="1">
      <alignment horizontal="center" wrapText="1"/>
      <protection/>
    </xf>
    <xf numFmtId="0" fontId="4" fillId="0" borderId="19" xfId="55" applyFont="1" applyFill="1" applyBorder="1" applyAlignment="1">
      <alignment horizontal="left" wrapText="1"/>
      <protection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167" fontId="6" fillId="0" borderId="19" xfId="55" applyNumberFormat="1" applyFont="1" applyFill="1" applyBorder="1">
      <alignment/>
      <protection/>
    </xf>
    <xf numFmtId="0" fontId="4" fillId="0" borderId="20" xfId="55" applyFont="1" applyFill="1" applyBorder="1" applyAlignment="1">
      <alignment horizontal="center"/>
      <protection/>
    </xf>
    <xf numFmtId="0" fontId="4" fillId="0" borderId="20" xfId="55" applyFont="1" applyFill="1" applyBorder="1">
      <alignment/>
      <protection/>
    </xf>
    <xf numFmtId="167" fontId="4" fillId="0" borderId="20" xfId="55" applyNumberFormat="1" applyFont="1" applyFill="1" applyBorder="1">
      <alignment/>
      <protection/>
    </xf>
    <xf numFmtId="0" fontId="4" fillId="0" borderId="21" xfId="55" applyFont="1" applyFill="1" applyBorder="1">
      <alignment/>
      <protection/>
    </xf>
    <xf numFmtId="0" fontId="4" fillId="0" borderId="22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4" fillId="0" borderId="24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25" xfId="55" applyFont="1" applyFill="1" applyBorder="1">
      <alignment/>
      <protection/>
    </xf>
    <xf numFmtId="167" fontId="4" fillId="0" borderId="26" xfId="55" applyNumberFormat="1" applyFont="1" applyFill="1" applyBorder="1">
      <alignment/>
      <protection/>
    </xf>
    <xf numFmtId="0" fontId="4" fillId="0" borderId="27" xfId="55" applyFont="1" applyFill="1" applyBorder="1" applyAlignment="1">
      <alignment horizontal="center"/>
      <protection/>
    </xf>
    <xf numFmtId="167" fontId="4" fillId="0" borderId="10" xfId="55" applyNumberFormat="1" applyFont="1" applyFill="1" applyBorder="1">
      <alignment/>
      <protection/>
    </xf>
    <xf numFmtId="167" fontId="4" fillId="0" borderId="10" xfId="49" applyFont="1" applyFill="1" applyBorder="1" applyAlignment="1">
      <alignment horizontal="right"/>
    </xf>
    <xf numFmtId="0" fontId="4" fillId="0" borderId="10" xfId="55" applyFont="1" applyFill="1" applyBorder="1">
      <alignment/>
      <protection/>
    </xf>
    <xf numFmtId="0" fontId="4" fillId="0" borderId="27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/>
    </xf>
    <xf numFmtId="4" fontId="4" fillId="0" borderId="19" xfId="55" applyNumberFormat="1" applyFont="1" applyFill="1" applyBorder="1">
      <alignment/>
      <protection/>
    </xf>
    <xf numFmtId="4" fontId="4" fillId="0" borderId="19" xfId="49" applyNumberFormat="1" applyFont="1" applyFill="1" applyBorder="1" applyAlignment="1">
      <alignment/>
    </xf>
    <xf numFmtId="4" fontId="4" fillId="0" borderId="19" xfId="49" applyNumberFormat="1" applyFont="1" applyFill="1" applyBorder="1" applyAlignment="1">
      <alignment horizontal="right"/>
    </xf>
    <xf numFmtId="4" fontId="4" fillId="0" borderId="19" xfId="55" applyNumberFormat="1" applyFont="1" applyFill="1" applyBorder="1" applyAlignment="1">
      <alignment horizontal="right"/>
      <protection/>
    </xf>
    <xf numFmtId="4" fontId="4" fillId="0" borderId="19" xfId="0" applyNumberFormat="1" applyFont="1" applyFill="1" applyBorder="1" applyAlignment="1">
      <alignment/>
    </xf>
    <xf numFmtId="4" fontId="4" fillId="0" borderId="10" xfId="55" applyNumberFormat="1" applyFont="1" applyFill="1" applyBorder="1">
      <alignment/>
      <protection/>
    </xf>
    <xf numFmtId="4" fontId="4" fillId="0" borderId="10" xfId="55" applyNumberFormat="1" applyFont="1" applyFill="1" applyBorder="1" applyAlignment="1">
      <alignment horizontal="right"/>
      <protection/>
    </xf>
    <xf numFmtId="0" fontId="1" fillId="0" borderId="17" xfId="55" applyFont="1" applyFill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 quotePrefix="1">
      <alignment horizontal="lef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167" fontId="4" fillId="0" borderId="26" xfId="55" applyNumberFormat="1" applyFont="1" applyBorder="1" applyAlignment="1">
      <alignment horizontal="right"/>
      <protection/>
    </xf>
    <xf numFmtId="167" fontId="4" fillId="0" borderId="10" xfId="55" applyNumberFormat="1" applyFont="1" applyBorder="1" applyAlignment="1">
      <alignment horizontal="right"/>
      <protection/>
    </xf>
    <xf numFmtId="4" fontId="4" fillId="0" borderId="10" xfId="55" applyNumberFormat="1" applyFont="1" applyBorder="1" applyAlignment="1">
      <alignment horizontal="right"/>
      <protection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167" fontId="6" fillId="0" borderId="28" xfId="0" applyNumberFormat="1" applyFont="1" applyBorder="1" applyAlignment="1">
      <alignment/>
    </xf>
    <xf numFmtId="0" fontId="4" fillId="0" borderId="29" xfId="55" applyFont="1" applyFill="1" applyBorder="1" applyAlignment="1">
      <alignment horizontal="center"/>
      <protection/>
    </xf>
    <xf numFmtId="4" fontId="4" fillId="0" borderId="20" xfId="55" applyNumberFormat="1" applyFont="1" applyFill="1" applyBorder="1">
      <alignment/>
      <protection/>
    </xf>
    <xf numFmtId="0" fontId="6" fillId="34" borderId="22" xfId="55" applyFont="1" applyFill="1" applyBorder="1">
      <alignment/>
      <protection/>
    </xf>
    <xf numFmtId="0" fontId="6" fillId="34" borderId="23" xfId="55" applyFont="1" applyFill="1" applyBorder="1" applyAlignment="1">
      <alignment horizontal="center"/>
      <protection/>
    </xf>
    <xf numFmtId="0" fontId="6" fillId="34" borderId="23" xfId="55" applyFont="1" applyFill="1" applyBorder="1" applyAlignment="1">
      <alignment horizontal="center" wrapText="1"/>
      <protection/>
    </xf>
    <xf numFmtId="0" fontId="6" fillId="34" borderId="28" xfId="0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/>
    </xf>
    <xf numFmtId="0" fontId="6" fillId="33" borderId="17" xfId="55" applyFont="1" applyFill="1" applyBorder="1" applyAlignment="1">
      <alignment horizontal="center" wrapText="1"/>
      <protection/>
    </xf>
    <xf numFmtId="0" fontId="7" fillId="0" borderId="19" xfId="55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0" fontId="7" fillId="0" borderId="25" xfId="55" applyFont="1" applyFill="1" applyBorder="1">
      <alignment/>
      <protection/>
    </xf>
    <xf numFmtId="167" fontId="4" fillId="0" borderId="25" xfId="49" applyFont="1" applyFill="1" applyBorder="1" applyAlignment="1">
      <alignment horizontal="center"/>
    </xf>
    <xf numFmtId="167" fontId="4" fillId="0" borderId="26" xfId="49" applyFont="1" applyFill="1" applyBorder="1" applyAlignment="1">
      <alignment horizontal="center"/>
    </xf>
    <xf numFmtId="167" fontId="6" fillId="0" borderId="17" xfId="55" applyNumberFormat="1" applyFont="1" applyFill="1" applyBorder="1">
      <alignment/>
      <protection/>
    </xf>
    <xf numFmtId="167" fontId="4" fillId="0" borderId="19" xfId="0" applyNumberFormat="1" applyFont="1" applyFill="1" applyBorder="1" applyAlignment="1">
      <alignment horizontal="center" vertical="center"/>
    </xf>
    <xf numFmtId="167" fontId="6" fillId="0" borderId="19" xfId="55" applyNumberFormat="1" applyFont="1" applyFill="1" applyBorder="1" applyAlignment="1">
      <alignment horizontal="right"/>
      <protection/>
    </xf>
    <xf numFmtId="0" fontId="6" fillId="33" borderId="3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7" fontId="4" fillId="0" borderId="3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4" fillId="0" borderId="27" xfId="55" applyFont="1" applyFill="1" applyBorder="1">
      <alignment/>
      <protection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167" fontId="6" fillId="0" borderId="23" xfId="0" applyNumberFormat="1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167" fontId="4" fillId="0" borderId="25" xfId="0" applyNumberFormat="1" applyFont="1" applyFill="1" applyBorder="1" applyAlignment="1">
      <alignment/>
    </xf>
    <xf numFmtId="0" fontId="7" fillId="0" borderId="19" xfId="0" applyFont="1" applyBorder="1" applyAlignment="1">
      <alignment horizontal="justify"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 wrapText="1"/>
    </xf>
    <xf numFmtId="167" fontId="7" fillId="0" borderId="10" xfId="0" applyNumberFormat="1" applyFont="1" applyBorder="1" applyAlignment="1" quotePrefix="1">
      <alignment horizontal="right" vertical="top"/>
    </xf>
    <xf numFmtId="167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167" fontId="0" fillId="0" borderId="33" xfId="0" applyNumberFormat="1" applyBorder="1" applyAlignment="1">
      <alignment/>
    </xf>
    <xf numFmtId="0" fontId="1" fillId="33" borderId="23" xfId="0" applyFont="1" applyFill="1" applyBorder="1" applyAlignment="1">
      <alignment/>
    </xf>
    <xf numFmtId="167" fontId="1" fillId="33" borderId="28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167" fontId="4" fillId="0" borderId="0" xfId="0" applyNumberFormat="1" applyFont="1" applyAlignment="1" quotePrefix="1">
      <alignment horizontal="right" vertical="top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wrapText="1"/>
    </xf>
    <xf numFmtId="0" fontId="7" fillId="0" borderId="34" xfId="0" applyFont="1" applyBorder="1" applyAlignment="1">
      <alignment horizontal="center" vertical="top"/>
    </xf>
    <xf numFmtId="0" fontId="7" fillId="0" borderId="34" xfId="0" applyFont="1" applyBorder="1" applyAlignment="1">
      <alignment horizontal="center"/>
    </xf>
    <xf numFmtId="0" fontId="7" fillId="0" borderId="34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" fillId="33" borderId="36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wrapText="1"/>
    </xf>
    <xf numFmtId="167" fontId="4" fillId="0" borderId="19" xfId="49" applyFont="1" applyFill="1" applyBorder="1" applyAlignment="1" applyProtection="1">
      <alignment horizontal="center"/>
      <protection locked="0"/>
    </xf>
    <xf numFmtId="0" fontId="4" fillId="0" borderId="21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167" fontId="6" fillId="0" borderId="28" xfId="49" applyFont="1" applyFill="1" applyBorder="1" applyAlignment="1">
      <alignment horizontal="right"/>
    </xf>
    <xf numFmtId="0" fontId="6" fillId="34" borderId="37" xfId="55" applyFont="1" applyFill="1" applyBorder="1" applyAlignment="1">
      <alignment horizontal="center" wrapText="1"/>
      <protection/>
    </xf>
    <xf numFmtId="167" fontId="4" fillId="0" borderId="19" xfId="49" applyFont="1" applyFill="1" applyBorder="1" applyAlignment="1">
      <alignment/>
    </xf>
    <xf numFmtId="0" fontId="4" fillId="0" borderId="19" xfId="55" applyFont="1" applyFill="1" applyBorder="1" applyAlignment="1">
      <alignment horizontal="left" vertical="justify" wrapText="1"/>
      <protection/>
    </xf>
    <xf numFmtId="167" fontId="4" fillId="0" borderId="19" xfId="49" applyFont="1" applyFill="1" applyBorder="1" applyAlignment="1">
      <alignment horizontal="center" wrapText="1"/>
    </xf>
    <xf numFmtId="167" fontId="4" fillId="0" borderId="19" xfId="55" applyNumberFormat="1" applyFont="1" applyFill="1" applyBorder="1" applyAlignment="1">
      <alignment horizontal="center"/>
      <protection/>
    </xf>
    <xf numFmtId="167" fontId="4" fillId="0" borderId="25" xfId="55" applyNumberFormat="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7" fontId="4" fillId="0" borderId="26" xfId="55" applyNumberFormat="1" applyFont="1" applyFill="1" applyBorder="1" applyAlignment="1">
      <alignment horizontal="center"/>
      <protection/>
    </xf>
    <xf numFmtId="167" fontId="4" fillId="0" borderId="10" xfId="55" applyNumberFormat="1" applyFont="1" applyFill="1" applyBorder="1" applyAlignment="1">
      <alignment horizontal="center"/>
      <protection/>
    </xf>
    <xf numFmtId="0" fontId="7" fillId="0" borderId="38" xfId="55" applyFont="1" applyFill="1" applyBorder="1" applyAlignment="1">
      <alignment horizontal="center"/>
      <protection/>
    </xf>
    <xf numFmtId="167" fontId="4" fillId="0" borderId="39" xfId="55" applyNumberFormat="1" applyFont="1" applyFill="1" applyBorder="1" applyAlignment="1">
      <alignment horizontal="right"/>
      <protection/>
    </xf>
    <xf numFmtId="0" fontId="4" fillId="0" borderId="25" xfId="55" applyFont="1" applyFill="1" applyBorder="1" applyAlignment="1">
      <alignment horizontal="left"/>
      <protection/>
    </xf>
    <xf numFmtId="167" fontId="6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>
      <alignment/>
      <protection/>
    </xf>
    <xf numFmtId="4" fontId="4" fillId="0" borderId="26" xfId="55" applyNumberFormat="1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3" xfId="55" applyNumberFormat="1" applyFont="1" applyFill="1" applyBorder="1">
      <alignment/>
      <protection/>
    </xf>
    <xf numFmtId="167" fontId="6" fillId="0" borderId="23" xfId="0" applyNumberFormat="1" applyFont="1" applyFill="1" applyBorder="1" applyAlignment="1">
      <alignment/>
    </xf>
    <xf numFmtId="167" fontId="6" fillId="0" borderId="23" xfId="55" applyNumberFormat="1" applyFont="1" applyFill="1" applyBorder="1">
      <alignment/>
      <protection/>
    </xf>
    <xf numFmtId="0" fontId="6" fillId="33" borderId="40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wrapText="1"/>
      <protection/>
    </xf>
    <xf numFmtId="0" fontId="4" fillId="0" borderId="41" xfId="0" applyFont="1" applyFill="1" applyBorder="1" applyAlignment="1">
      <alignment horizontal="center"/>
    </xf>
    <xf numFmtId="0" fontId="4" fillId="0" borderId="33" xfId="55" applyFont="1" applyFill="1" applyBorder="1">
      <alignment/>
      <protection/>
    </xf>
    <xf numFmtId="0" fontId="6" fillId="0" borderId="22" xfId="0" applyFont="1" applyFill="1" applyBorder="1" applyAlignment="1">
      <alignment/>
    </xf>
    <xf numFmtId="43" fontId="4" fillId="0" borderId="26" xfId="55" applyNumberFormat="1" applyFont="1" applyFill="1" applyBorder="1" applyAlignment="1">
      <alignment horizontal="center"/>
      <protection/>
    </xf>
    <xf numFmtId="43" fontId="4" fillId="0" borderId="10" xfId="55" applyNumberFormat="1" applyFont="1" applyFill="1" applyBorder="1" applyAlignment="1">
      <alignment horizontal="center"/>
      <protection/>
    </xf>
    <xf numFmtId="0" fontId="4" fillId="34" borderId="40" xfId="55" applyFont="1" applyFill="1" applyBorder="1" applyAlignment="1">
      <alignment horizontal="center"/>
      <protection/>
    </xf>
    <xf numFmtId="0" fontId="6" fillId="34" borderId="40" xfId="55" applyFont="1" applyFill="1" applyBorder="1" applyAlignment="1">
      <alignment horizontal="center" wrapText="1"/>
      <protection/>
    </xf>
    <xf numFmtId="0" fontId="6" fillId="34" borderId="40" xfId="55" applyFont="1" applyFill="1" applyBorder="1">
      <alignment/>
      <protection/>
    </xf>
    <xf numFmtId="0" fontId="4" fillId="34" borderId="42" xfId="55" applyFont="1" applyFill="1" applyBorder="1" applyAlignment="1">
      <alignment horizontal="center"/>
      <protection/>
    </xf>
    <xf numFmtId="2" fontId="6" fillId="33" borderId="17" xfId="55" applyNumberFormat="1" applyFont="1" applyFill="1" applyBorder="1" applyAlignment="1">
      <alignment horizontal="center" wrapText="1"/>
      <protection/>
    </xf>
    <xf numFmtId="0" fontId="6" fillId="34" borderId="42" xfId="55" applyFont="1" applyFill="1" applyBorder="1">
      <alignment/>
      <protection/>
    </xf>
    <xf numFmtId="0" fontId="4" fillId="0" borderId="43" xfId="55" applyFont="1" applyFill="1" applyBorder="1" applyAlignment="1">
      <alignment horizontal="center"/>
      <protection/>
    </xf>
    <xf numFmtId="0" fontId="4" fillId="0" borderId="44" xfId="55" applyFont="1" applyFill="1" applyBorder="1">
      <alignment/>
      <protection/>
    </xf>
    <xf numFmtId="167" fontId="4" fillId="0" borderId="44" xfId="55" applyNumberFormat="1" applyFont="1" applyFill="1" applyBorder="1">
      <alignment/>
      <protection/>
    </xf>
    <xf numFmtId="167" fontId="4" fillId="0" borderId="45" xfId="55" applyNumberFormat="1" applyFont="1" applyFill="1" applyBorder="1">
      <alignment/>
      <protection/>
    </xf>
    <xf numFmtId="0" fontId="6" fillId="35" borderId="0" xfId="0" applyFont="1" applyFill="1" applyAlignment="1">
      <alignment horizontal="centerContinuous"/>
    </xf>
    <xf numFmtId="0" fontId="4" fillId="35" borderId="0" xfId="0" applyFont="1" applyFill="1" applyAlignment="1">
      <alignment horizontal="centerContinuous"/>
    </xf>
    <xf numFmtId="0" fontId="4" fillId="0" borderId="20" xfId="55" applyFont="1" applyFill="1" applyBorder="1" applyAlignment="1">
      <alignment horizontal="left"/>
      <protection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11" fillId="0" borderId="19" xfId="55" applyFont="1" applyFill="1" applyBorder="1" applyAlignment="1">
      <alignment horizontal="left"/>
      <protection/>
    </xf>
    <xf numFmtId="167" fontId="4" fillId="0" borderId="19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6" fillId="34" borderId="42" xfId="55" applyFont="1" applyFill="1" applyBorder="1" applyAlignment="1">
      <alignment horizontal="center" wrapText="1"/>
      <protection/>
    </xf>
    <xf numFmtId="4" fontId="4" fillId="0" borderId="46" xfId="55" applyNumberFormat="1" applyFont="1" applyFill="1" applyBorder="1">
      <alignment/>
      <protection/>
    </xf>
    <xf numFmtId="4" fontId="4" fillId="0" borderId="47" xfId="49" applyNumberFormat="1" applyFont="1" applyFill="1" applyBorder="1" applyAlignment="1">
      <alignment/>
    </xf>
    <xf numFmtId="4" fontId="4" fillId="0" borderId="47" xfId="55" applyNumberFormat="1" applyFont="1" applyFill="1" applyBorder="1">
      <alignment/>
      <protection/>
    </xf>
    <xf numFmtId="4" fontId="4" fillId="0" borderId="47" xfId="49" applyNumberFormat="1" applyFont="1" applyFill="1" applyBorder="1" applyAlignment="1">
      <alignment horizontal="right"/>
    </xf>
    <xf numFmtId="4" fontId="4" fillId="0" borderId="47" xfId="55" applyNumberFormat="1" applyFont="1" applyFill="1" applyBorder="1" applyAlignment="1">
      <alignment horizontal="right"/>
      <protection/>
    </xf>
    <xf numFmtId="4" fontId="4" fillId="0" borderId="47" xfId="0" applyNumberFormat="1" applyFont="1" applyFill="1" applyBorder="1" applyAlignment="1">
      <alignment/>
    </xf>
    <xf numFmtId="167" fontId="4" fillId="0" borderId="48" xfId="0" applyNumberFormat="1" applyFont="1" applyFill="1" applyBorder="1" applyAlignment="1">
      <alignment/>
    </xf>
    <xf numFmtId="167" fontId="4" fillId="0" borderId="47" xfId="0" applyNumberFormat="1" applyFont="1" applyFill="1" applyBorder="1" applyAlignment="1">
      <alignment/>
    </xf>
    <xf numFmtId="167" fontId="4" fillId="0" borderId="47" xfId="0" applyNumberFormat="1" applyFont="1" applyFill="1" applyBorder="1" applyAlignment="1">
      <alignment horizontal="center" vertical="center"/>
    </xf>
    <xf numFmtId="167" fontId="4" fillId="0" borderId="47" xfId="55" applyNumberFormat="1" applyFont="1" applyFill="1" applyBorder="1" applyAlignment="1">
      <alignment horizontal="right"/>
      <protection/>
    </xf>
    <xf numFmtId="167" fontId="4" fillId="0" borderId="47" xfId="0" applyNumberFormat="1" applyFont="1" applyFill="1" applyBorder="1" applyAlignment="1">
      <alignment horizontal="center"/>
    </xf>
    <xf numFmtId="14" fontId="4" fillId="0" borderId="47" xfId="0" applyNumberFormat="1" applyFont="1" applyFill="1" applyBorder="1" applyAlignment="1">
      <alignment horizontal="center"/>
    </xf>
    <xf numFmtId="14" fontId="4" fillId="0" borderId="49" xfId="0" applyNumberFormat="1" applyFont="1" applyFill="1" applyBorder="1" applyAlignment="1">
      <alignment horizontal="center"/>
    </xf>
    <xf numFmtId="167" fontId="4" fillId="0" borderId="48" xfId="55" applyNumberFormat="1" applyFont="1" applyFill="1" applyBorder="1">
      <alignment/>
      <protection/>
    </xf>
    <xf numFmtId="167" fontId="4" fillId="0" borderId="47" xfId="55" applyNumberFormat="1" applyFont="1" applyFill="1" applyBorder="1">
      <alignment/>
      <protection/>
    </xf>
    <xf numFmtId="167" fontId="4" fillId="0" borderId="47" xfId="49" applyFont="1" applyFill="1" applyBorder="1" applyAlignment="1">
      <alignment horizontal="right"/>
    </xf>
    <xf numFmtId="167" fontId="4" fillId="0" borderId="47" xfId="49" applyFont="1" applyFill="1" applyBorder="1" applyAlignment="1">
      <alignment/>
    </xf>
    <xf numFmtId="167" fontId="4" fillId="0" borderId="47" xfId="49" applyFont="1" applyFill="1" applyBorder="1" applyAlignment="1">
      <alignment horizontal="center"/>
    </xf>
    <xf numFmtId="167" fontId="4" fillId="0" borderId="47" xfId="49" applyFont="1" applyFill="1" applyBorder="1" applyAlignment="1">
      <alignment/>
    </xf>
    <xf numFmtId="167" fontId="4" fillId="0" borderId="47" xfId="49" applyFont="1" applyFill="1" applyBorder="1" applyAlignment="1">
      <alignment horizontal="center" wrapText="1"/>
    </xf>
    <xf numFmtId="167" fontId="4" fillId="0" borderId="47" xfId="55" applyNumberFormat="1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/>
    </xf>
    <xf numFmtId="0" fontId="4" fillId="0" borderId="47" xfId="55" applyFont="1" applyFill="1" applyBorder="1">
      <alignment/>
      <protection/>
    </xf>
    <xf numFmtId="4" fontId="4" fillId="0" borderId="49" xfId="55" applyNumberFormat="1" applyFont="1" applyFill="1" applyBorder="1">
      <alignment/>
      <protection/>
    </xf>
    <xf numFmtId="0" fontId="4" fillId="0" borderId="49" xfId="55" applyFont="1" applyFill="1" applyBorder="1">
      <alignment/>
      <protection/>
    </xf>
    <xf numFmtId="167" fontId="4" fillId="0" borderId="48" xfId="49" applyFont="1" applyFill="1" applyBorder="1" applyAlignment="1">
      <alignment horizontal="center"/>
    </xf>
    <xf numFmtId="2" fontId="4" fillId="0" borderId="21" xfId="0" applyNumberFormat="1" applyFont="1" applyBorder="1" applyAlignment="1">
      <alignment wrapText="1"/>
    </xf>
    <xf numFmtId="4" fontId="4" fillId="0" borderId="49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32" xfId="55" applyFont="1" applyFill="1" applyBorder="1" applyAlignment="1">
      <alignment horizontal="center"/>
      <protection/>
    </xf>
    <xf numFmtId="167" fontId="5" fillId="0" borderId="0" xfId="55" applyNumberFormat="1" applyFont="1" applyFill="1" applyAlignment="1">
      <alignment horizontal="center"/>
      <protection/>
    </xf>
    <xf numFmtId="4" fontId="4" fillId="0" borderId="33" xfId="55" applyNumberFormat="1" applyFont="1" applyFill="1" applyBorder="1" applyAlignment="1">
      <alignment horizontal="right"/>
      <protection/>
    </xf>
    <xf numFmtId="4" fontId="4" fillId="0" borderId="0" xfId="55" applyNumberFormat="1" applyFont="1" applyFill="1" applyAlignment="1">
      <alignment horizontal="center"/>
      <protection/>
    </xf>
    <xf numFmtId="4" fontId="5" fillId="0" borderId="0" xfId="55" applyNumberFormat="1" applyFont="1" applyFill="1" applyAlignment="1">
      <alignment horizontal="center"/>
      <protection/>
    </xf>
    <xf numFmtId="4" fontId="0" fillId="0" borderId="0" xfId="0" applyNumberFormat="1" applyFill="1" applyBorder="1" applyAlignment="1">
      <alignment/>
    </xf>
    <xf numFmtId="0" fontId="4" fillId="0" borderId="19" xfId="55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/>
    </xf>
    <xf numFmtId="0" fontId="6" fillId="34" borderId="50" xfId="55" applyFont="1" applyFill="1" applyBorder="1">
      <alignment/>
      <protection/>
    </xf>
    <xf numFmtId="0" fontId="6" fillId="33" borderId="50" xfId="55" applyFont="1" applyFill="1" applyBorder="1" applyAlignment="1">
      <alignment horizontal="center" wrapText="1"/>
      <protection/>
    </xf>
    <xf numFmtId="0" fontId="8" fillId="0" borderId="51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 wrapText="1"/>
      <protection/>
    </xf>
    <xf numFmtId="167" fontId="6" fillId="0" borderId="51" xfId="55" applyNumberFormat="1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4" fillId="0" borderId="39" xfId="55" applyFont="1" applyFill="1" applyBorder="1" applyAlignment="1">
      <alignment horizontal="left" wrapText="1"/>
      <protection/>
    </xf>
    <xf numFmtId="0" fontId="4" fillId="0" borderId="19" xfId="55" applyFont="1" applyFill="1" applyBorder="1" applyAlignment="1">
      <alignment wrapText="1" shrinkToFit="1"/>
      <protection/>
    </xf>
    <xf numFmtId="0" fontId="4" fillId="34" borderId="50" xfId="55" applyFont="1" applyFill="1" applyBorder="1">
      <alignment/>
      <protection/>
    </xf>
    <xf numFmtId="0" fontId="6" fillId="33" borderId="50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right"/>
      <protection/>
    </xf>
    <xf numFmtId="0" fontId="4" fillId="0" borderId="21" xfId="55" applyFont="1" applyFill="1" applyBorder="1" applyAlignment="1">
      <alignment horizontal="left"/>
      <protection/>
    </xf>
    <xf numFmtId="167" fontId="6" fillId="0" borderId="28" xfId="55" applyNumberFormat="1" applyFont="1" applyFill="1" applyBorder="1">
      <alignment/>
      <protection/>
    </xf>
    <xf numFmtId="0" fontId="6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3" fontId="5" fillId="0" borderId="0" xfId="55" applyNumberFormat="1" applyFont="1" applyFill="1" applyAlignment="1">
      <alignment horizontal="center"/>
      <protection/>
    </xf>
    <xf numFmtId="0" fontId="4" fillId="0" borderId="25" xfId="55" applyFont="1" applyFill="1" applyBorder="1" applyAlignment="1">
      <alignment horizontal="left" wrapText="1"/>
      <protection/>
    </xf>
    <xf numFmtId="0" fontId="4" fillId="0" borderId="19" xfId="55" applyFont="1" applyFill="1" applyBorder="1" applyAlignment="1" quotePrefix="1">
      <alignment horizontal="left" wrapText="1"/>
      <protection/>
    </xf>
    <xf numFmtId="4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55" applyFont="1" applyAlignment="1">
      <alignment horizontal="center" wrapText="1"/>
      <protection/>
    </xf>
    <xf numFmtId="167" fontId="0" fillId="0" borderId="0" xfId="55" applyNumberFormat="1">
      <alignment/>
      <protection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4" fontId="4" fillId="0" borderId="45" xfId="0" applyNumberFormat="1" applyFont="1" applyFill="1" applyBorder="1" applyAlignment="1">
      <alignment/>
    </xf>
    <xf numFmtId="0" fontId="4" fillId="0" borderId="52" xfId="55" applyFont="1" applyFill="1" applyBorder="1" applyAlignment="1">
      <alignment horizontal="center"/>
      <protection/>
    </xf>
    <xf numFmtId="4" fontId="4" fillId="0" borderId="45" xfId="55" applyNumberFormat="1" applyFont="1" applyFill="1" applyBorder="1">
      <alignment/>
      <protection/>
    </xf>
    <xf numFmtId="0" fontId="4" fillId="0" borderId="44" xfId="55" applyFont="1" applyFill="1" applyBorder="1" applyAlignment="1">
      <alignment horizontal="left" wrapText="1"/>
      <protection/>
    </xf>
    <xf numFmtId="167" fontId="4" fillId="0" borderId="45" xfId="55" applyNumberFormat="1" applyFont="1" applyFill="1" applyBorder="1" applyAlignment="1">
      <alignment horizontal="right"/>
      <protection/>
    </xf>
    <xf numFmtId="220" fontId="0" fillId="0" borderId="0" xfId="0" applyNumberFormat="1" applyAlignment="1">
      <alignment/>
    </xf>
    <xf numFmtId="167" fontId="6" fillId="0" borderId="53" xfId="55" applyNumberFormat="1" applyFont="1" applyFill="1" applyBorder="1" applyAlignment="1">
      <alignment horizontal="right"/>
      <protection/>
    </xf>
    <xf numFmtId="4" fontId="4" fillId="0" borderId="19" xfId="55" applyNumberFormat="1" applyFont="1" applyFill="1" applyBorder="1" applyAlignment="1">
      <alignment horizontal="right" wrapText="1"/>
      <protection/>
    </xf>
    <xf numFmtId="4" fontId="4" fillId="0" borderId="19" xfId="55" applyNumberFormat="1" applyFont="1" applyFill="1" applyBorder="1" applyAlignment="1">
      <alignment horizontal="center" wrapText="1"/>
      <protection/>
    </xf>
    <xf numFmtId="0" fontId="4" fillId="0" borderId="24" xfId="55" applyFont="1" applyFill="1" applyBorder="1">
      <alignment/>
      <protection/>
    </xf>
    <xf numFmtId="0" fontId="4" fillId="0" borderId="27" xfId="55" applyFont="1" applyFill="1" applyBorder="1" applyAlignment="1">
      <alignment horizontal="right"/>
      <protection/>
    </xf>
    <xf numFmtId="0" fontId="6" fillId="0" borderId="54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167" fontId="4" fillId="0" borderId="55" xfId="55" applyNumberFormat="1" applyFont="1" applyFill="1" applyBorder="1" applyAlignment="1">
      <alignment horizontal="center"/>
      <protection/>
    </xf>
    <xf numFmtId="0" fontId="4" fillId="34" borderId="19" xfId="55" applyFont="1" applyFill="1" applyBorder="1" applyAlignment="1">
      <alignment horizontal="left" wrapText="1"/>
      <protection/>
    </xf>
    <xf numFmtId="4" fontId="6" fillId="0" borderId="49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67" fontId="6" fillId="0" borderId="47" xfId="49" applyFont="1" applyFill="1" applyBorder="1" applyAlignment="1">
      <alignment horizontal="right"/>
    </xf>
    <xf numFmtId="43" fontId="0" fillId="0" borderId="0" xfId="55" applyNumberFormat="1">
      <alignment/>
      <protection/>
    </xf>
    <xf numFmtId="43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44" xfId="55" applyNumberFormat="1" applyFont="1" applyFill="1" applyBorder="1">
      <alignment/>
      <protection/>
    </xf>
    <xf numFmtId="4" fontId="4" fillId="0" borderId="2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12" fillId="0" borderId="5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/>
      <protection/>
    </xf>
    <xf numFmtId="0" fontId="12" fillId="0" borderId="15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 quotePrefix="1">
      <alignment horizontal="center"/>
      <protection/>
    </xf>
    <xf numFmtId="0" fontId="6" fillId="0" borderId="15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55" applyFont="1" applyFill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3" fillId="0" borderId="0" xfId="55" applyFont="1" applyAlignment="1">
      <alignment horizontal="center" wrapText="1"/>
      <protection/>
    </xf>
    <xf numFmtId="0" fontId="12" fillId="0" borderId="37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6" xfId="55" applyFont="1" applyFill="1" applyBorder="1" applyAlignment="1" quotePrefix="1">
      <alignment horizontal="center"/>
      <protection/>
    </xf>
    <xf numFmtId="0" fontId="0" fillId="0" borderId="16" xfId="0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590550</xdr:colOff>
      <xdr:row>4</xdr:row>
      <xdr:rowOff>76200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66675</xdr:rowOff>
    </xdr:from>
    <xdr:to>
      <xdr:col>4</xdr:col>
      <xdr:colOff>809625</xdr:colOff>
      <xdr:row>4</xdr:row>
      <xdr:rowOff>57150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619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76200</xdr:rowOff>
    </xdr:from>
    <xdr:to>
      <xdr:col>4</xdr:col>
      <xdr:colOff>1295400</xdr:colOff>
      <xdr:row>3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714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571500</xdr:colOff>
      <xdr:row>4</xdr:row>
      <xdr:rowOff>47625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</xdr:row>
      <xdr:rowOff>142875</xdr:rowOff>
    </xdr:from>
    <xdr:to>
      <xdr:col>2</xdr:col>
      <xdr:colOff>762000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57150</xdr:rowOff>
    </xdr:from>
    <xdr:to>
      <xdr:col>4</xdr:col>
      <xdr:colOff>676275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600075</xdr:colOff>
      <xdr:row>4</xdr:row>
      <xdr:rowOff>85725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19050</xdr:rowOff>
    </xdr:from>
    <xdr:to>
      <xdr:col>4</xdr:col>
      <xdr:colOff>819150</xdr:colOff>
      <xdr:row>3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143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3</xdr:row>
      <xdr:rowOff>57150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123825</xdr:colOff>
      <xdr:row>3</xdr:row>
      <xdr:rowOff>57150</xdr:rowOff>
    </xdr:to>
    <xdr:pic>
      <xdr:nvPicPr>
        <xdr:cNvPr id="4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4</xdr:row>
      <xdr:rowOff>85725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95250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</xdr:row>
      <xdr:rowOff>28575</xdr:rowOff>
    </xdr:from>
    <xdr:to>
      <xdr:col>4</xdr:col>
      <xdr:colOff>1257300</xdr:colOff>
      <xdr:row>4</xdr:row>
      <xdr:rowOff>19050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3238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781050</xdr:colOff>
      <xdr:row>3</xdr:row>
      <xdr:rowOff>152400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952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4</xdr:row>
      <xdr:rowOff>19050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76200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33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266700</xdr:rowOff>
    </xdr:from>
    <xdr:to>
      <xdr:col>4</xdr:col>
      <xdr:colOff>676275</xdr:colOff>
      <xdr:row>3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6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295275</xdr:rowOff>
    </xdr:from>
    <xdr:to>
      <xdr:col>1</xdr:col>
      <xdr:colOff>666750</xdr:colOff>
      <xdr:row>5</xdr:row>
      <xdr:rowOff>28575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733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1571625</xdr:colOff>
      <xdr:row>28</xdr:row>
      <xdr:rowOff>104775</xdr:rowOff>
    </xdr:from>
    <xdr:to>
      <xdr:col>2</xdr:col>
      <xdr:colOff>1200150</xdr:colOff>
      <xdr:row>28</xdr:row>
      <xdr:rowOff>104775</xdr:rowOff>
    </xdr:to>
    <xdr:sp>
      <xdr:nvSpPr>
        <xdr:cNvPr id="5" name="7 Conector recto"/>
        <xdr:cNvSpPr>
          <a:spLocks/>
        </xdr:cNvSpPr>
      </xdr:nvSpPr>
      <xdr:spPr>
        <a:xfrm>
          <a:off x="2019300" y="5210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114300</xdr:rowOff>
    </xdr:from>
    <xdr:to>
      <xdr:col>1</xdr:col>
      <xdr:colOff>2247900</xdr:colOff>
      <xdr:row>34</xdr:row>
      <xdr:rowOff>114300</xdr:rowOff>
    </xdr:to>
    <xdr:sp>
      <xdr:nvSpPr>
        <xdr:cNvPr id="6" name="6 Conector recto"/>
        <xdr:cNvSpPr>
          <a:spLocks/>
        </xdr:cNvSpPr>
      </xdr:nvSpPr>
      <xdr:spPr>
        <a:xfrm>
          <a:off x="295275" y="61912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34</xdr:row>
      <xdr:rowOff>76200</xdr:rowOff>
    </xdr:from>
    <xdr:to>
      <xdr:col>4</xdr:col>
      <xdr:colOff>457200</xdr:colOff>
      <xdr:row>34</xdr:row>
      <xdr:rowOff>76200</xdr:rowOff>
    </xdr:to>
    <xdr:sp>
      <xdr:nvSpPr>
        <xdr:cNvPr id="7" name="7 Conector recto"/>
        <xdr:cNvSpPr>
          <a:spLocks/>
        </xdr:cNvSpPr>
      </xdr:nvSpPr>
      <xdr:spPr>
        <a:xfrm>
          <a:off x="3409950" y="61531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4</xdr:row>
      <xdr:rowOff>28575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</xdr:row>
      <xdr:rowOff>180975</xdr:rowOff>
    </xdr:from>
    <xdr:to>
      <xdr:col>5</xdr:col>
      <xdr:colOff>0</xdr:colOff>
      <xdr:row>5</xdr:row>
      <xdr:rowOff>9525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4762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76200</xdr:rowOff>
    </xdr:from>
    <xdr:to>
      <xdr:col>4</xdr:col>
      <xdr:colOff>866775</xdr:colOff>
      <xdr:row>3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3524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247650</xdr:rowOff>
    </xdr:from>
    <xdr:to>
      <xdr:col>1</xdr:col>
      <xdr:colOff>257175</xdr:colOff>
      <xdr:row>4</xdr:row>
      <xdr:rowOff>57150</xdr:rowOff>
    </xdr:to>
    <xdr:pic>
      <xdr:nvPicPr>
        <xdr:cNvPr id="2" name="Imagen 6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76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95250</xdr:colOff>
      <xdr:row>4</xdr:row>
      <xdr:rowOff>57150</xdr:rowOff>
    </xdr:to>
    <xdr:pic>
      <xdr:nvPicPr>
        <xdr:cNvPr id="1" name="Imagen 6" descr="D:\Desktop\logotipo nuevo\imagenes\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1</xdr:row>
      <xdr:rowOff>133350</xdr:rowOff>
    </xdr:from>
    <xdr:to>
      <xdr:col>2</xdr:col>
      <xdr:colOff>1219200</xdr:colOff>
      <xdr:row>4</xdr:row>
      <xdr:rowOff>19050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28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247650</xdr:rowOff>
    </xdr:from>
    <xdr:to>
      <xdr:col>1</xdr:col>
      <xdr:colOff>257175</xdr:colOff>
      <xdr:row>4</xdr:row>
      <xdr:rowOff>57150</xdr:rowOff>
    </xdr:to>
    <xdr:pic>
      <xdr:nvPicPr>
        <xdr:cNvPr id="3" name="Imagen 6" descr="D:\Desktop\logotipo nuevo\imagenes\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619125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1</xdr:row>
      <xdr:rowOff>152400</xdr:rowOff>
    </xdr:from>
    <xdr:to>
      <xdr:col>2</xdr:col>
      <xdr:colOff>2085975</xdr:colOff>
      <xdr:row>4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476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257175</xdr:rowOff>
    </xdr:from>
    <xdr:to>
      <xdr:col>1</xdr:col>
      <xdr:colOff>114300</xdr:colOff>
      <xdr:row>4</xdr:row>
      <xdr:rowOff>104775</xdr:rowOff>
    </xdr:to>
    <xdr:pic>
      <xdr:nvPicPr>
        <xdr:cNvPr id="2" name="Imagen 6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717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</xdr:row>
      <xdr:rowOff>19050</xdr:rowOff>
    </xdr:from>
    <xdr:to>
      <xdr:col>4</xdr:col>
      <xdr:colOff>1104900</xdr:colOff>
      <xdr:row>4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1432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</xdr:row>
      <xdr:rowOff>57150</xdr:rowOff>
    </xdr:from>
    <xdr:to>
      <xdr:col>4</xdr:col>
      <xdr:colOff>1038225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1181100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619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304800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342900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981075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6195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619125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</xdr:row>
      <xdr:rowOff>142875</xdr:rowOff>
    </xdr:from>
    <xdr:to>
      <xdr:col>2</xdr:col>
      <xdr:colOff>723900</xdr:colOff>
      <xdr:row>6</xdr:row>
      <xdr:rowOff>95250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657225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981075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6195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</xdr:row>
      <xdr:rowOff>142875</xdr:rowOff>
    </xdr:from>
    <xdr:to>
      <xdr:col>2</xdr:col>
      <xdr:colOff>723900</xdr:colOff>
      <xdr:row>6</xdr:row>
      <xdr:rowOff>95250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971550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114300</xdr:rowOff>
    </xdr:from>
    <xdr:to>
      <xdr:col>4</xdr:col>
      <xdr:colOff>666750</xdr:colOff>
      <xdr:row>4</xdr:row>
      <xdr:rowOff>104775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095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523875</xdr:colOff>
      <xdr:row>4</xdr:row>
      <xdr:rowOff>38100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628650</xdr:colOff>
      <xdr:row>4</xdr:row>
      <xdr:rowOff>0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2</xdr:row>
      <xdr:rowOff>142875</xdr:rowOff>
    </xdr:from>
    <xdr:to>
      <xdr:col>2</xdr:col>
      <xdr:colOff>742950</xdr:colOff>
      <xdr:row>6</xdr:row>
      <xdr:rowOff>95250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114300</xdr:rowOff>
    </xdr:from>
    <xdr:to>
      <xdr:col>4</xdr:col>
      <xdr:colOff>723900</xdr:colOff>
      <xdr:row>4</xdr:row>
      <xdr:rowOff>104775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95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840</v>
      </c>
      <c r="B4" s="331"/>
      <c r="C4" s="332"/>
      <c r="D4" s="332"/>
      <c r="E4" s="332"/>
    </row>
    <row r="5" spans="1:5" ht="12.75">
      <c r="A5" s="333"/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90"/>
      <c r="B8" s="91" t="s">
        <v>762</v>
      </c>
      <c r="C8" s="92">
        <f>'RESUMEN B.M.'!C21</f>
        <v>27187739.099200007</v>
      </c>
      <c r="D8" s="92">
        <f>'RESUMEN B.M.'!D21</f>
        <v>11925501.080000002</v>
      </c>
      <c r="E8" s="92">
        <f>C8-D8</f>
        <v>15262238.019200005</v>
      </c>
    </row>
    <row r="9" spans="1:5" ht="12.75">
      <c r="A9" s="90"/>
      <c r="B9" s="91" t="s">
        <v>763</v>
      </c>
      <c r="C9" s="92">
        <f>'RESUMEN B.I.'!C10</f>
        <v>6935950.44</v>
      </c>
      <c r="D9" s="92">
        <f>'APARATOS ELECTRICOS ( 512 )'!D28</f>
        <v>0</v>
      </c>
      <c r="E9" s="92">
        <f>C9-D9</f>
        <v>6935950.44</v>
      </c>
    </row>
    <row r="10" spans="1:5" ht="13.5" thickBot="1">
      <c r="A10" s="90"/>
      <c r="B10" s="91" t="s">
        <v>764</v>
      </c>
      <c r="C10" s="92">
        <f>'BIENES INTANGIBLES'!C9</f>
        <v>617863.26</v>
      </c>
      <c r="D10" s="92"/>
      <c r="E10" s="92">
        <f>C10-D10</f>
        <v>617863.26</v>
      </c>
    </row>
    <row r="11" spans="1:5" ht="13.5" thickBot="1">
      <c r="A11" s="94"/>
      <c r="B11" s="190" t="s">
        <v>66</v>
      </c>
      <c r="C11" s="191">
        <f>SUM(C8:C10)</f>
        <v>34741552.799200006</v>
      </c>
      <c r="D11" s="191">
        <f>SUM(D8:D10)</f>
        <v>11925501.080000002</v>
      </c>
      <c r="E11" s="191">
        <f>SUM(E8:E10)</f>
        <v>22816051.719200008</v>
      </c>
    </row>
    <row r="12" spans="1:5" ht="12.75">
      <c r="A12" s="17"/>
      <c r="B12" s="19"/>
      <c r="C12" s="270"/>
      <c r="D12" s="22"/>
      <c r="E12" s="25"/>
    </row>
    <row r="13" spans="1:5" ht="12.75">
      <c r="A13" s="16"/>
      <c r="B13" s="19"/>
      <c r="C13" s="271"/>
      <c r="D13" s="268"/>
      <c r="E13" s="25"/>
    </row>
    <row r="14" spans="1:5" ht="12.75">
      <c r="A14" s="16"/>
      <c r="B14" s="19"/>
      <c r="C14" s="271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4"/>
      <c r="B16" s="14"/>
      <c r="C16" s="26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26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7"/>
  <sheetViews>
    <sheetView zoomScalePageLayoutView="0" workbookViewId="0" topLeftCell="A52">
      <selection activeCell="F59" sqref="F59"/>
    </sheetView>
  </sheetViews>
  <sheetFormatPr defaultColWidth="11.421875" defaultRowHeight="12.75"/>
  <cols>
    <col min="1" max="1" width="6.7109375" style="0" bestFit="1" customWidth="1"/>
    <col min="2" max="2" width="37.421875" style="0" bestFit="1" customWidth="1"/>
    <col min="3" max="4" width="15.00390625" style="0" customWidth="1"/>
    <col min="5" max="5" width="16.710937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700</v>
      </c>
      <c r="B4" s="331"/>
      <c r="C4" s="332"/>
      <c r="D4" s="332"/>
      <c r="E4" s="332"/>
    </row>
    <row r="5" spans="1:5" ht="12.75" customHeight="1">
      <c r="A5" s="333" t="str">
        <f>'OTROS MOB. Y EQ. DE ADMON (519)'!A5:E5</f>
        <v>AL 26 DE DICIEMBRE  DE 2016</v>
      </c>
      <c r="B5" s="334"/>
      <c r="C5" s="334"/>
      <c r="D5" s="334"/>
      <c r="E5" s="334"/>
    </row>
    <row r="6" spans="1:5" ht="13.5" thickBot="1">
      <c r="A6" s="56"/>
      <c r="B6" s="57"/>
      <c r="C6" s="57"/>
      <c r="D6" s="57"/>
      <c r="E6" s="57"/>
    </row>
    <row r="7" spans="1:5" ht="23.25" thickBot="1">
      <c r="A7" s="221" t="s">
        <v>692</v>
      </c>
      <c r="B7" s="212" t="s">
        <v>416</v>
      </c>
      <c r="C7" s="41" t="s">
        <v>696</v>
      </c>
      <c r="D7" s="213" t="s">
        <v>723</v>
      </c>
      <c r="E7" s="213" t="s">
        <v>697</v>
      </c>
    </row>
    <row r="8" spans="1:5" ht="12.75">
      <c r="A8" s="96">
        <v>521</v>
      </c>
      <c r="B8" s="204" t="s">
        <v>44</v>
      </c>
      <c r="C8" s="197">
        <v>1449</v>
      </c>
      <c r="D8" s="251"/>
      <c r="E8" s="207">
        <f>C8-D8</f>
        <v>1449</v>
      </c>
    </row>
    <row r="9" spans="1:5" ht="12.75">
      <c r="A9" s="100">
        <v>521</v>
      </c>
      <c r="B9" s="73" t="s">
        <v>252</v>
      </c>
      <c r="C9" s="74">
        <v>500.79</v>
      </c>
      <c r="D9" s="252"/>
      <c r="E9" s="112">
        <f>C9-D9</f>
        <v>500.79</v>
      </c>
    </row>
    <row r="10" spans="1:5" ht="12.75">
      <c r="A10" s="100">
        <v>521</v>
      </c>
      <c r="B10" s="73" t="s">
        <v>253</v>
      </c>
      <c r="C10" s="74">
        <v>1236</v>
      </c>
      <c r="D10" s="252"/>
      <c r="E10" s="112">
        <f aca="true" t="shared" si="0" ref="E10:E44">C10-D10</f>
        <v>1236</v>
      </c>
    </row>
    <row r="11" spans="1:5" ht="12.75">
      <c r="A11" s="100">
        <v>521</v>
      </c>
      <c r="B11" s="73" t="s">
        <v>254</v>
      </c>
      <c r="C11" s="74">
        <v>2100</v>
      </c>
      <c r="D11" s="252"/>
      <c r="E11" s="112">
        <f t="shared" si="0"/>
        <v>2100</v>
      </c>
    </row>
    <row r="12" spans="1:5" ht="12.75">
      <c r="A12" s="100">
        <v>521</v>
      </c>
      <c r="B12" s="73" t="s">
        <v>388</v>
      </c>
      <c r="C12" s="74">
        <v>1236</v>
      </c>
      <c r="D12" s="252"/>
      <c r="E12" s="112">
        <f t="shared" si="0"/>
        <v>1236</v>
      </c>
    </row>
    <row r="13" spans="1:5" ht="12.75">
      <c r="A13" s="100">
        <v>521</v>
      </c>
      <c r="B13" s="73" t="s">
        <v>229</v>
      </c>
      <c r="C13" s="74">
        <v>4650</v>
      </c>
      <c r="D13" s="252"/>
      <c r="E13" s="112">
        <f t="shared" si="0"/>
        <v>4650</v>
      </c>
    </row>
    <row r="14" spans="1:5" ht="12.75">
      <c r="A14" s="100">
        <v>521</v>
      </c>
      <c r="B14" s="76" t="s">
        <v>363</v>
      </c>
      <c r="C14" s="78">
        <v>142260</v>
      </c>
      <c r="D14" s="253">
        <v>142259</v>
      </c>
      <c r="E14" s="112">
        <f t="shared" si="0"/>
        <v>1</v>
      </c>
    </row>
    <row r="15" spans="1:5" ht="12.75">
      <c r="A15" s="100">
        <v>521</v>
      </c>
      <c r="B15" s="73" t="s">
        <v>295</v>
      </c>
      <c r="C15" s="74">
        <v>5923.99</v>
      </c>
      <c r="D15" s="252"/>
      <c r="E15" s="112">
        <f t="shared" si="0"/>
        <v>5923.99</v>
      </c>
    </row>
    <row r="16" spans="1:5" ht="12.75">
      <c r="A16" s="100">
        <v>521</v>
      </c>
      <c r="B16" s="73" t="s">
        <v>332</v>
      </c>
      <c r="C16" s="74">
        <v>4589</v>
      </c>
      <c r="D16" s="252"/>
      <c r="E16" s="112">
        <f t="shared" si="0"/>
        <v>4589</v>
      </c>
    </row>
    <row r="17" spans="1:5" ht="12.75">
      <c r="A17" s="100">
        <v>521</v>
      </c>
      <c r="B17" s="73" t="s">
        <v>29</v>
      </c>
      <c r="C17" s="79">
        <v>45229.54000000001</v>
      </c>
      <c r="D17" s="255">
        <f>4522.95+4522.95+6332.4+4523.9+8141.9+1855.87</f>
        <v>29899.969999999998</v>
      </c>
      <c r="E17" s="112">
        <f t="shared" si="0"/>
        <v>15329.57000000001</v>
      </c>
    </row>
    <row r="18" spans="1:5" ht="12.75">
      <c r="A18" s="100">
        <v>521</v>
      </c>
      <c r="B18" s="73" t="s">
        <v>232</v>
      </c>
      <c r="C18" s="79">
        <v>14839.470000000001</v>
      </c>
      <c r="D18" s="255"/>
      <c r="E18" s="112">
        <f t="shared" si="0"/>
        <v>14839.470000000001</v>
      </c>
    </row>
    <row r="19" spans="1:5" ht="12.75">
      <c r="A19" s="100">
        <v>521</v>
      </c>
      <c r="B19" s="73" t="s">
        <v>143</v>
      </c>
      <c r="C19" s="79">
        <v>3564.3900000000012</v>
      </c>
      <c r="D19" s="255"/>
      <c r="E19" s="112">
        <f t="shared" si="0"/>
        <v>3564.3900000000012</v>
      </c>
    </row>
    <row r="20" spans="1:5" ht="12.75">
      <c r="A20" s="100">
        <v>521</v>
      </c>
      <c r="B20" s="73" t="s">
        <v>85</v>
      </c>
      <c r="C20" s="79">
        <v>22422.22</v>
      </c>
      <c r="D20" s="255"/>
      <c r="E20" s="112">
        <f t="shared" si="0"/>
        <v>22422.22</v>
      </c>
    </row>
    <row r="21" spans="1:5" ht="12.75">
      <c r="A21" s="100">
        <v>521</v>
      </c>
      <c r="B21" s="73" t="s">
        <v>386</v>
      </c>
      <c r="C21" s="79">
        <v>7219.56</v>
      </c>
      <c r="D21" s="255"/>
      <c r="E21" s="112">
        <f t="shared" si="0"/>
        <v>7219.56</v>
      </c>
    </row>
    <row r="22" spans="1:5" ht="12.75">
      <c r="A22" s="100">
        <v>521</v>
      </c>
      <c r="B22" s="73" t="s">
        <v>343</v>
      </c>
      <c r="C22" s="79">
        <v>2965.21</v>
      </c>
      <c r="D22" s="255"/>
      <c r="E22" s="112">
        <f t="shared" si="0"/>
        <v>2965.21</v>
      </c>
    </row>
    <row r="23" spans="1:5" ht="12.75">
      <c r="A23" s="100">
        <v>521</v>
      </c>
      <c r="B23" s="73" t="s">
        <v>344</v>
      </c>
      <c r="C23" s="79">
        <v>1200</v>
      </c>
      <c r="D23" s="255"/>
      <c r="E23" s="112">
        <f t="shared" si="0"/>
        <v>1200</v>
      </c>
    </row>
    <row r="24" spans="1:5" ht="12.75">
      <c r="A24" s="100">
        <v>521</v>
      </c>
      <c r="B24" s="73" t="s">
        <v>318</v>
      </c>
      <c r="C24" s="79">
        <v>694.79</v>
      </c>
      <c r="D24" s="255"/>
      <c r="E24" s="112">
        <f t="shared" si="0"/>
        <v>694.79</v>
      </c>
    </row>
    <row r="25" spans="1:5" ht="12.75">
      <c r="A25" s="100">
        <v>521</v>
      </c>
      <c r="B25" s="73" t="s">
        <v>395</v>
      </c>
      <c r="C25" s="79">
        <v>0</v>
      </c>
      <c r="D25" s="255"/>
      <c r="E25" s="112">
        <f t="shared" si="0"/>
        <v>0</v>
      </c>
    </row>
    <row r="26" spans="1:5" ht="12.75">
      <c r="A26" s="100">
        <v>521</v>
      </c>
      <c r="B26" s="73" t="s">
        <v>58</v>
      </c>
      <c r="C26" s="79">
        <v>16739.13</v>
      </c>
      <c r="D26" s="255"/>
      <c r="E26" s="112">
        <f t="shared" si="0"/>
        <v>16739.13</v>
      </c>
    </row>
    <row r="27" spans="1:5" ht="12.75">
      <c r="A27" s="100">
        <v>521</v>
      </c>
      <c r="B27" s="73" t="s">
        <v>60</v>
      </c>
      <c r="C27" s="79">
        <v>1956.52</v>
      </c>
      <c r="D27" s="255"/>
      <c r="E27" s="112">
        <f t="shared" si="0"/>
        <v>1956.52</v>
      </c>
    </row>
    <row r="28" spans="1:5" ht="12.75">
      <c r="A28" s="100">
        <v>521</v>
      </c>
      <c r="B28" s="73" t="s">
        <v>395</v>
      </c>
      <c r="C28" s="79">
        <v>1240.2</v>
      </c>
      <c r="D28" s="255"/>
      <c r="E28" s="112">
        <f t="shared" si="0"/>
        <v>1240.2</v>
      </c>
    </row>
    <row r="29" spans="1:5" ht="12.75">
      <c r="A29" s="100">
        <v>521</v>
      </c>
      <c r="B29" s="76" t="s">
        <v>272</v>
      </c>
      <c r="C29" s="78">
        <v>5899.4</v>
      </c>
      <c r="D29" s="253"/>
      <c r="E29" s="112">
        <f t="shared" si="0"/>
        <v>5899.4</v>
      </c>
    </row>
    <row r="30" spans="1:5" ht="12.75">
      <c r="A30" s="100">
        <v>521</v>
      </c>
      <c r="B30" s="76" t="s">
        <v>274</v>
      </c>
      <c r="C30" s="78">
        <v>4457.7</v>
      </c>
      <c r="D30" s="253"/>
      <c r="E30" s="112">
        <f t="shared" si="0"/>
        <v>4457.7</v>
      </c>
    </row>
    <row r="31" spans="1:5" ht="12.75">
      <c r="A31" s="100">
        <v>521</v>
      </c>
      <c r="B31" s="76" t="s">
        <v>12</v>
      </c>
      <c r="C31" s="78">
        <v>2949.7</v>
      </c>
      <c r="D31" s="253"/>
      <c r="E31" s="112">
        <f t="shared" si="0"/>
        <v>2949.7</v>
      </c>
    </row>
    <row r="32" spans="1:5" ht="12.75">
      <c r="A32" s="100">
        <v>521</v>
      </c>
      <c r="B32" s="76" t="s">
        <v>425</v>
      </c>
      <c r="C32" s="78">
        <v>71122</v>
      </c>
      <c r="D32" s="253"/>
      <c r="E32" s="112">
        <f t="shared" si="0"/>
        <v>71122</v>
      </c>
    </row>
    <row r="33" spans="1:5" ht="12.75">
      <c r="A33" s="100">
        <v>521</v>
      </c>
      <c r="B33" s="76" t="s">
        <v>195</v>
      </c>
      <c r="C33" s="78">
        <v>8100</v>
      </c>
      <c r="D33" s="253"/>
      <c r="E33" s="112">
        <f t="shared" si="0"/>
        <v>8100</v>
      </c>
    </row>
    <row r="34" spans="1:5" ht="12.75">
      <c r="A34" s="100">
        <v>521</v>
      </c>
      <c r="B34" s="76" t="s">
        <v>437</v>
      </c>
      <c r="C34" s="78">
        <v>37175.01</v>
      </c>
      <c r="D34" s="253"/>
      <c r="E34" s="112">
        <f t="shared" si="0"/>
        <v>37175.01</v>
      </c>
    </row>
    <row r="35" spans="1:5" ht="12.75">
      <c r="A35" s="100">
        <v>521</v>
      </c>
      <c r="B35" s="76" t="s">
        <v>471</v>
      </c>
      <c r="C35" s="78">
        <v>1260</v>
      </c>
      <c r="D35" s="253"/>
      <c r="E35" s="112">
        <f t="shared" si="0"/>
        <v>1260</v>
      </c>
    </row>
    <row r="36" spans="1:5" ht="12.75">
      <c r="A36" s="100">
        <v>521</v>
      </c>
      <c r="B36" s="76" t="s">
        <v>423</v>
      </c>
      <c r="C36" s="78">
        <v>760739.49</v>
      </c>
      <c r="D36" s="317">
        <v>280511.64</v>
      </c>
      <c r="E36" s="112">
        <f t="shared" si="0"/>
        <v>480227.85</v>
      </c>
    </row>
    <row r="37" spans="1:5" ht="12.75">
      <c r="A37" s="100">
        <v>521</v>
      </c>
      <c r="B37" s="73" t="s">
        <v>535</v>
      </c>
      <c r="C37" s="81">
        <v>4190</v>
      </c>
      <c r="D37" s="247"/>
      <c r="E37" s="112">
        <f t="shared" si="0"/>
        <v>4190</v>
      </c>
    </row>
    <row r="38" spans="1:5" ht="12.75">
      <c r="A38" s="100">
        <v>521</v>
      </c>
      <c r="B38" s="73" t="s">
        <v>540</v>
      </c>
      <c r="C38" s="81">
        <v>340</v>
      </c>
      <c r="D38" s="247"/>
      <c r="E38" s="112">
        <f t="shared" si="0"/>
        <v>340</v>
      </c>
    </row>
    <row r="39" spans="1:5" ht="12.75">
      <c r="A39" s="100">
        <v>521</v>
      </c>
      <c r="B39" s="73" t="s">
        <v>57</v>
      </c>
      <c r="C39" s="74">
        <v>13600</v>
      </c>
      <c r="D39" s="252">
        <v>6760</v>
      </c>
      <c r="E39" s="112">
        <f t="shared" si="0"/>
        <v>6840</v>
      </c>
    </row>
    <row r="40" spans="1:5" ht="12.75">
      <c r="A40" s="100">
        <v>521</v>
      </c>
      <c r="B40" s="76" t="s">
        <v>378</v>
      </c>
      <c r="C40" s="81">
        <v>21234.78</v>
      </c>
      <c r="D40" s="247">
        <v>9379.04</v>
      </c>
      <c r="E40" s="112">
        <f t="shared" si="0"/>
        <v>11855.739999999998</v>
      </c>
    </row>
    <row r="41" spans="1:5" ht="12.75">
      <c r="A41" s="100">
        <v>521</v>
      </c>
      <c r="B41" s="76" t="s">
        <v>26</v>
      </c>
      <c r="C41" s="81">
        <v>21478.26</v>
      </c>
      <c r="D41" s="247">
        <v>9322.59</v>
      </c>
      <c r="E41" s="112">
        <f t="shared" si="0"/>
        <v>12155.669999999998</v>
      </c>
    </row>
    <row r="42" spans="1:5" ht="12.75">
      <c r="A42" s="100">
        <v>521</v>
      </c>
      <c r="B42" s="76" t="s">
        <v>104</v>
      </c>
      <c r="C42" s="81">
        <v>3130.43</v>
      </c>
      <c r="D42" s="247"/>
      <c r="E42" s="112">
        <f t="shared" si="0"/>
        <v>3130.43</v>
      </c>
    </row>
    <row r="43" spans="1:5" ht="22.5">
      <c r="A43" s="100">
        <v>521</v>
      </c>
      <c r="B43" s="83" t="s">
        <v>619</v>
      </c>
      <c r="C43" s="74">
        <v>14223.92</v>
      </c>
      <c r="D43" s="252"/>
      <c r="E43" s="112">
        <f t="shared" si="0"/>
        <v>14223.92</v>
      </c>
    </row>
    <row r="44" spans="1:5" ht="22.5">
      <c r="A44" s="100">
        <v>521</v>
      </c>
      <c r="B44" s="83" t="s">
        <v>620</v>
      </c>
      <c r="C44" s="74">
        <v>14223.92</v>
      </c>
      <c r="D44" s="252"/>
      <c r="E44" s="112">
        <f t="shared" si="0"/>
        <v>14223.92</v>
      </c>
    </row>
    <row r="45" spans="1:5" ht="13.5" thickBot="1">
      <c r="A45" s="62"/>
      <c r="B45" s="63"/>
      <c r="C45" s="63"/>
      <c r="D45" s="63"/>
      <c r="E45" s="206"/>
    </row>
    <row r="46" spans="1:5" ht="13.5" thickBot="1">
      <c r="A46" s="62"/>
      <c r="B46" s="63"/>
      <c r="C46" s="63"/>
      <c r="D46" s="63"/>
      <c r="E46" s="206"/>
    </row>
    <row r="47" spans="1:5" ht="13.5" thickBot="1">
      <c r="A47" s="64"/>
      <c r="B47" s="65" t="s">
        <v>66</v>
      </c>
      <c r="C47" s="205">
        <f>SUM(C8:C44)</f>
        <v>1266140.42</v>
      </c>
      <c r="D47" s="205">
        <f>SUM(D8:D44)</f>
        <v>478132.24</v>
      </c>
      <c r="E47" s="205">
        <f>SUM(E8:E44)</f>
        <v>788008.1800000002</v>
      </c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5"/>
  <sheetViews>
    <sheetView zoomScalePageLayoutView="0" workbookViewId="0" topLeftCell="A17">
      <selection activeCell="A29" sqref="A29:IV56"/>
    </sheetView>
  </sheetViews>
  <sheetFormatPr defaultColWidth="11.421875" defaultRowHeight="12.75"/>
  <cols>
    <col min="1" max="1" width="6.7109375" style="0" bestFit="1" customWidth="1"/>
    <col min="2" max="2" width="34.7109375" style="0" bestFit="1" customWidth="1"/>
    <col min="4" max="4" width="12.8515625" style="0" customWidth="1"/>
    <col min="5" max="5" width="24.42187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537</v>
      </c>
      <c r="B4" s="331"/>
      <c r="C4" s="332"/>
      <c r="D4" s="332"/>
      <c r="E4" s="332"/>
    </row>
    <row r="5" spans="1:5" ht="12.75">
      <c r="A5" s="333" t="str">
        <f>'EQ. Y APARATOS AUDIOVIS.(521)'!A5:E5</f>
        <v>AL 26 DE DICIEMBRE  DE 2016</v>
      </c>
      <c r="B5" s="334"/>
      <c r="C5" s="334"/>
      <c r="D5" s="334"/>
      <c r="E5" s="334"/>
    </row>
    <row r="6" spans="1:5" ht="13.5" thickBot="1">
      <c r="A6" s="56"/>
      <c r="B6" s="57"/>
      <c r="C6" s="57"/>
      <c r="D6" s="57"/>
      <c r="E6" s="57"/>
    </row>
    <row r="7" spans="1:5" ht="34.5" thickBot="1">
      <c r="A7" s="222" t="s">
        <v>692</v>
      </c>
      <c r="B7" s="212" t="s">
        <v>416</v>
      </c>
      <c r="C7" s="223" t="s">
        <v>696</v>
      </c>
      <c r="D7" s="223" t="s">
        <v>723</v>
      </c>
      <c r="E7" s="212" t="s">
        <v>697</v>
      </c>
    </row>
    <row r="8" spans="1:5" ht="12.75">
      <c r="A8" s="97">
        <v>523</v>
      </c>
      <c r="B8" s="204" t="s">
        <v>443</v>
      </c>
      <c r="C8" s="197">
        <v>885.74</v>
      </c>
      <c r="D8" s="251"/>
      <c r="E8" s="207">
        <f>C8-D8</f>
        <v>885.74</v>
      </c>
    </row>
    <row r="9" spans="1:5" ht="12.75">
      <c r="A9" s="72">
        <v>523</v>
      </c>
      <c r="B9" s="76" t="s">
        <v>417</v>
      </c>
      <c r="C9" s="74">
        <v>499</v>
      </c>
      <c r="D9" s="252"/>
      <c r="E9" s="112">
        <f>C9-D9</f>
        <v>499</v>
      </c>
    </row>
    <row r="10" spans="1:5" ht="12.75">
      <c r="A10" s="72">
        <v>523</v>
      </c>
      <c r="B10" s="76" t="s">
        <v>279</v>
      </c>
      <c r="C10" s="74">
        <v>589</v>
      </c>
      <c r="D10" s="252"/>
      <c r="E10" s="112">
        <f aca="true" t="shared" si="0" ref="E10:E21">C10-D10</f>
        <v>589</v>
      </c>
    </row>
    <row r="11" spans="1:5" ht="22.5">
      <c r="A11" s="72">
        <v>523</v>
      </c>
      <c r="B11" s="83" t="s">
        <v>501</v>
      </c>
      <c r="C11" s="78">
        <v>1999</v>
      </c>
      <c r="D11" s="253"/>
      <c r="E11" s="112">
        <f t="shared" si="0"/>
        <v>1999</v>
      </c>
    </row>
    <row r="12" spans="1:5" ht="12.75">
      <c r="A12" s="72">
        <v>523</v>
      </c>
      <c r="B12" s="76" t="s">
        <v>538</v>
      </c>
      <c r="C12" s="81">
        <v>15811.96</v>
      </c>
      <c r="D12" s="247"/>
      <c r="E12" s="112">
        <f t="shared" si="0"/>
        <v>15811.96</v>
      </c>
    </row>
    <row r="13" spans="1:5" ht="12.75">
      <c r="A13" s="72">
        <v>523</v>
      </c>
      <c r="B13" s="76" t="s">
        <v>313</v>
      </c>
      <c r="C13" s="74">
        <v>9564.35</v>
      </c>
      <c r="D13" s="252">
        <v>5098.35</v>
      </c>
      <c r="E13" s="112">
        <f t="shared" si="0"/>
        <v>4466</v>
      </c>
    </row>
    <row r="14" spans="1:5" ht="12.75">
      <c r="A14" s="72">
        <v>523</v>
      </c>
      <c r="B14" s="76" t="s">
        <v>317</v>
      </c>
      <c r="C14" s="74">
        <v>12173.05</v>
      </c>
      <c r="D14" s="252">
        <v>5984.62</v>
      </c>
      <c r="E14" s="112">
        <f t="shared" si="0"/>
        <v>6188.429999999999</v>
      </c>
    </row>
    <row r="15" spans="1:5" ht="12.75">
      <c r="A15" s="72">
        <v>523</v>
      </c>
      <c r="B15" s="76" t="s">
        <v>256</v>
      </c>
      <c r="C15" s="73">
        <v>6590.21</v>
      </c>
      <c r="D15" s="260"/>
      <c r="E15" s="112">
        <f t="shared" si="0"/>
        <v>6590.21</v>
      </c>
    </row>
    <row r="16" spans="1:5" ht="12.75">
      <c r="A16" s="72">
        <v>523</v>
      </c>
      <c r="B16" s="76" t="s">
        <v>45</v>
      </c>
      <c r="C16" s="74">
        <v>3650.83</v>
      </c>
      <c r="D16" s="252"/>
      <c r="E16" s="112">
        <f t="shared" si="0"/>
        <v>3650.83</v>
      </c>
    </row>
    <row r="17" spans="1:5" ht="22.5">
      <c r="A17" s="72">
        <v>523</v>
      </c>
      <c r="B17" s="83" t="s">
        <v>464</v>
      </c>
      <c r="C17" s="81">
        <v>74100</v>
      </c>
      <c r="D17" s="247">
        <f>4882.71+1235</f>
        <v>6117.71</v>
      </c>
      <c r="E17" s="112">
        <f t="shared" si="0"/>
        <v>67982.29</v>
      </c>
    </row>
    <row r="18" spans="1:5" ht="12.75">
      <c r="A18" s="72">
        <v>523</v>
      </c>
      <c r="B18" s="76" t="s">
        <v>572</v>
      </c>
      <c r="C18" s="74">
        <v>7180</v>
      </c>
      <c r="D18" s="252"/>
      <c r="E18" s="112">
        <f t="shared" si="0"/>
        <v>7180</v>
      </c>
    </row>
    <row r="19" spans="1:5" ht="12.75">
      <c r="A19" s="72">
        <v>523</v>
      </c>
      <c r="B19" s="76" t="s">
        <v>585</v>
      </c>
      <c r="C19" s="74">
        <v>1148.8</v>
      </c>
      <c r="D19" s="252"/>
      <c r="E19" s="112">
        <f t="shared" si="0"/>
        <v>1148.8</v>
      </c>
    </row>
    <row r="20" spans="1:5" ht="22.5">
      <c r="A20" s="72">
        <v>523</v>
      </c>
      <c r="B20" s="83" t="s">
        <v>613</v>
      </c>
      <c r="C20" s="74">
        <v>4325.38</v>
      </c>
      <c r="D20" s="252"/>
      <c r="E20" s="112">
        <f t="shared" si="0"/>
        <v>4325.38</v>
      </c>
    </row>
    <row r="21" spans="1:5" ht="22.5">
      <c r="A21" s="72">
        <v>523</v>
      </c>
      <c r="B21" s="83" t="s">
        <v>625</v>
      </c>
      <c r="C21" s="74">
        <v>12500</v>
      </c>
      <c r="D21" s="252"/>
      <c r="E21" s="112">
        <f t="shared" si="0"/>
        <v>12500</v>
      </c>
    </row>
    <row r="22" spans="1:5" ht="12.75">
      <c r="A22" s="72"/>
      <c r="B22" s="73"/>
      <c r="C22" s="73"/>
      <c r="D22" s="260"/>
      <c r="E22" s="111"/>
    </row>
    <row r="23" spans="1:5" ht="13.5" thickBot="1">
      <c r="A23" s="189"/>
      <c r="B23" s="93"/>
      <c r="C23" s="208"/>
      <c r="D23" s="261"/>
      <c r="E23" s="209"/>
    </row>
    <row r="24" spans="1:5" ht="13.5" thickBot="1">
      <c r="A24" s="156"/>
      <c r="B24" s="155" t="s">
        <v>66</v>
      </c>
      <c r="C24" s="210">
        <f>SUM(C8:C22)</f>
        <v>151017.31999999998</v>
      </c>
      <c r="D24" s="210">
        <f>SUM(D8:D22)</f>
        <v>17200.68</v>
      </c>
      <c r="E24" s="157">
        <f>SUM(E8:E22)</f>
        <v>133816.64</v>
      </c>
    </row>
    <row r="25" spans="1:5" ht="12.75">
      <c r="A25" s="5"/>
      <c r="E25" s="8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H39" sqref="H39"/>
    </sheetView>
  </sheetViews>
  <sheetFormatPr defaultColWidth="11.421875" defaultRowHeight="12.75"/>
  <cols>
    <col min="1" max="1" width="6.7109375" style="0" bestFit="1" customWidth="1"/>
    <col min="2" max="2" width="34.57421875" style="0" customWidth="1"/>
    <col min="3" max="3" width="17.57421875" style="0" customWidth="1"/>
    <col min="4" max="4" width="15.140625" style="0" customWidth="1"/>
    <col min="5" max="5" width="16.00390625" style="0" customWidth="1"/>
  </cols>
  <sheetData>
    <row r="1" spans="1:5" ht="23.25">
      <c r="A1" s="326" t="s">
        <v>462</v>
      </c>
      <c r="B1" s="327"/>
      <c r="C1" s="327"/>
      <c r="D1" s="327"/>
      <c r="E1" s="339"/>
    </row>
    <row r="2" spans="1:5" ht="23.25">
      <c r="A2" s="328" t="s">
        <v>461</v>
      </c>
      <c r="B2" s="329"/>
      <c r="C2" s="329"/>
      <c r="D2" s="329"/>
      <c r="E2" s="340"/>
    </row>
    <row r="3" spans="1:5" ht="12.75">
      <c r="A3" s="42"/>
      <c r="B3" s="43"/>
      <c r="C3" s="44"/>
      <c r="D3" s="44"/>
      <c r="E3" s="45"/>
    </row>
    <row r="4" spans="1:5" ht="12.75">
      <c r="A4" s="330" t="s">
        <v>705</v>
      </c>
      <c r="B4" s="331"/>
      <c r="C4" s="332"/>
      <c r="D4" s="332"/>
      <c r="E4" s="341"/>
    </row>
    <row r="5" spans="1:5" ht="12.75" customHeight="1">
      <c r="A5" s="333" t="str">
        <f>'CAMARAS FOTOGRAFICAS (523)'!A5:E5</f>
        <v>AL 26 DE DICIEMBRE  DE 2016</v>
      </c>
      <c r="B5" s="334"/>
      <c r="C5" s="334"/>
      <c r="D5" s="334"/>
      <c r="E5" s="334"/>
    </row>
    <row r="6" spans="1:5" ht="13.5" thickBot="1">
      <c r="A6" s="46"/>
      <c r="B6" s="47"/>
      <c r="C6" s="47"/>
      <c r="D6" s="47"/>
      <c r="E6" s="48"/>
    </row>
    <row r="7" spans="1:5" ht="23.25" thickBot="1">
      <c r="A7" s="221" t="s">
        <v>692</v>
      </c>
      <c r="B7" s="60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309">
        <v>529</v>
      </c>
      <c r="B8" s="98" t="s">
        <v>265</v>
      </c>
      <c r="C8" s="197">
        <v>4499.9</v>
      </c>
      <c r="D8" s="251"/>
      <c r="E8" s="99">
        <f>C8-D8</f>
        <v>4499.9</v>
      </c>
    </row>
    <row r="9" spans="1:5" ht="12.75">
      <c r="A9" s="159">
        <v>529</v>
      </c>
      <c r="B9" s="73" t="s">
        <v>436</v>
      </c>
      <c r="C9" s="74">
        <v>2250</v>
      </c>
      <c r="D9" s="252"/>
      <c r="E9" s="101">
        <f>C9-D9</f>
        <v>2250</v>
      </c>
    </row>
    <row r="10" spans="1:5" ht="12.75">
      <c r="A10" s="159">
        <v>529</v>
      </c>
      <c r="B10" s="73" t="s">
        <v>361</v>
      </c>
      <c r="C10" s="74">
        <v>4850</v>
      </c>
      <c r="D10" s="252"/>
      <c r="E10" s="101">
        <f aca="true" t="shared" si="0" ref="E10:E16">C10-D10</f>
        <v>4850</v>
      </c>
    </row>
    <row r="11" spans="1:5" ht="12.75">
      <c r="A11" s="159">
        <v>529</v>
      </c>
      <c r="B11" s="76" t="s">
        <v>384</v>
      </c>
      <c r="C11" s="74">
        <v>596</v>
      </c>
      <c r="D11" s="74"/>
      <c r="E11" s="101">
        <f t="shared" si="0"/>
        <v>596</v>
      </c>
    </row>
    <row r="12" spans="1:5" ht="12.75">
      <c r="A12" s="159">
        <v>529</v>
      </c>
      <c r="B12" s="73" t="s">
        <v>408</v>
      </c>
      <c r="C12" s="77">
        <v>9775</v>
      </c>
      <c r="D12" s="77"/>
      <c r="E12" s="101">
        <f t="shared" si="0"/>
        <v>9775</v>
      </c>
    </row>
    <row r="13" spans="1:5" ht="12.75">
      <c r="A13" s="159">
        <v>529</v>
      </c>
      <c r="B13" s="73" t="s">
        <v>407</v>
      </c>
      <c r="C13" s="77">
        <v>19550</v>
      </c>
      <c r="D13" s="77">
        <v>13327.35</v>
      </c>
      <c r="E13" s="101">
        <f t="shared" si="0"/>
        <v>6222.65</v>
      </c>
    </row>
    <row r="14" spans="1:5" ht="12.75">
      <c r="A14" s="159">
        <v>529</v>
      </c>
      <c r="B14" s="73" t="s">
        <v>408</v>
      </c>
      <c r="C14" s="77">
        <v>10925</v>
      </c>
      <c r="D14" s="77"/>
      <c r="E14" s="101">
        <f t="shared" si="0"/>
        <v>10925</v>
      </c>
    </row>
    <row r="15" spans="1:5" ht="12.75">
      <c r="A15" s="159">
        <v>529</v>
      </c>
      <c r="B15" s="73" t="s">
        <v>30</v>
      </c>
      <c r="C15" s="79">
        <v>21850</v>
      </c>
      <c r="D15" s="79"/>
      <c r="E15" s="101">
        <f t="shared" si="0"/>
        <v>21850</v>
      </c>
    </row>
    <row r="16" spans="1:5" ht="12.75">
      <c r="A16" s="159">
        <v>529</v>
      </c>
      <c r="B16" s="73" t="s">
        <v>536</v>
      </c>
      <c r="C16" s="81">
        <v>2930</v>
      </c>
      <c r="D16" s="81"/>
      <c r="E16" s="101">
        <f t="shared" si="0"/>
        <v>2930</v>
      </c>
    </row>
    <row r="17" spans="1:5" ht="12.75">
      <c r="A17" s="310">
        <v>529</v>
      </c>
      <c r="B17" s="233" t="s">
        <v>761</v>
      </c>
      <c r="C17" s="87">
        <v>12684.6</v>
      </c>
      <c r="D17" s="87"/>
      <c r="E17" s="101">
        <f>C17-D17</f>
        <v>12684.6</v>
      </c>
    </row>
    <row r="18" spans="1:5" ht="45">
      <c r="A18" s="159">
        <v>529</v>
      </c>
      <c r="B18" s="82" t="s">
        <v>813</v>
      </c>
      <c r="C18" s="307">
        <v>21773.2</v>
      </c>
      <c r="D18" s="308"/>
      <c r="E18" s="112">
        <f>C18-D18</f>
        <v>21773.2</v>
      </c>
    </row>
    <row r="19" spans="1:5" ht="12.75">
      <c r="A19" s="159">
        <v>529</v>
      </c>
      <c r="B19" s="82" t="s">
        <v>835</v>
      </c>
      <c r="C19" s="307">
        <v>166366.68</v>
      </c>
      <c r="D19" s="308"/>
      <c r="E19" s="112">
        <f>C19-D19</f>
        <v>166366.68</v>
      </c>
    </row>
    <row r="20" spans="1:5" ht="45">
      <c r="A20" s="159">
        <v>529</v>
      </c>
      <c r="B20" s="82" t="s">
        <v>836</v>
      </c>
      <c r="C20" s="307">
        <v>16758.96</v>
      </c>
      <c r="D20" s="308"/>
      <c r="E20" s="112">
        <f>C20-D20</f>
        <v>16758.96</v>
      </c>
    </row>
    <row r="21" spans="1:5" ht="13.5" thickBot="1">
      <c r="A21" s="311"/>
      <c r="B21" s="278" t="s">
        <v>66</v>
      </c>
      <c r="C21" s="306">
        <f>SUM(C8:C20)</f>
        <v>294809.34</v>
      </c>
      <c r="D21" s="306">
        <f>SUM(D8:D20)</f>
        <v>13327.35</v>
      </c>
      <c r="E21" s="306">
        <f>SUM(E8:E20)</f>
        <v>281481.99000000005</v>
      </c>
    </row>
    <row r="22" spans="1:5" ht="12.75">
      <c r="A22" s="17"/>
      <c r="B22" s="24"/>
      <c r="C22" s="24"/>
      <c r="D22" s="24"/>
      <c r="E22" s="20"/>
    </row>
    <row r="23" spans="1:5" ht="12.75">
      <c r="A23" s="17"/>
      <c r="B23" s="24"/>
      <c r="C23" s="24"/>
      <c r="D23" s="24"/>
      <c r="E23" s="20"/>
    </row>
    <row r="24" spans="1:5" ht="12.75">
      <c r="A24" s="14"/>
      <c r="B24" s="14"/>
      <c r="C24" s="14"/>
      <c r="D24" s="14"/>
      <c r="E24" s="30"/>
    </row>
    <row r="25" spans="1:5" ht="12.75">
      <c r="A25" s="14"/>
      <c r="B25" s="14"/>
      <c r="C25" s="14"/>
      <c r="D25" s="14"/>
      <c r="E25" s="26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96"/>
  <sheetViews>
    <sheetView zoomScalePageLayoutView="0" workbookViewId="0" topLeftCell="A88">
      <selection activeCell="A97" sqref="A97:IV109"/>
    </sheetView>
  </sheetViews>
  <sheetFormatPr defaultColWidth="11.421875" defaultRowHeight="12.75"/>
  <cols>
    <col min="1" max="1" width="8.8515625" style="0" customWidth="1"/>
    <col min="2" max="2" width="47.140625" style="0" bestFit="1" customWidth="1"/>
    <col min="3" max="3" width="19.140625" style="0" bestFit="1" customWidth="1"/>
    <col min="4" max="4" width="12.140625" style="0" bestFit="1" customWidth="1"/>
    <col min="5" max="5" width="14.7109375" style="0" bestFit="1" customWidth="1"/>
  </cols>
  <sheetData>
    <row r="1" spans="1:5" ht="23.25">
      <c r="A1" s="326" t="s">
        <v>462</v>
      </c>
      <c r="B1" s="327"/>
      <c r="C1" s="327"/>
      <c r="D1" s="327"/>
      <c r="E1" s="339"/>
    </row>
    <row r="2" spans="1:5" ht="23.25">
      <c r="A2" s="328" t="s">
        <v>461</v>
      </c>
      <c r="B2" s="329"/>
      <c r="C2" s="329"/>
      <c r="D2" s="329"/>
      <c r="E2" s="340"/>
    </row>
    <row r="3" spans="1:5" ht="12.75">
      <c r="A3" s="42"/>
      <c r="B3" s="43"/>
      <c r="C3" s="44"/>
      <c r="D3" s="44"/>
      <c r="E3" s="45"/>
    </row>
    <row r="4" spans="1:5" ht="18" customHeight="1">
      <c r="A4" s="330" t="s">
        <v>706</v>
      </c>
      <c r="B4" s="331"/>
      <c r="C4" s="332"/>
      <c r="D4" s="332"/>
      <c r="E4" s="341"/>
    </row>
    <row r="5" spans="1:5" ht="12.75" customHeight="1">
      <c r="A5" s="333" t="str">
        <f>'OTROS MOB Y EQ. ED. Y REC (529)'!A5:E5</f>
        <v>AL 26 DE DICIEMBRE  DE 2016</v>
      </c>
      <c r="B5" s="334"/>
      <c r="C5" s="334"/>
      <c r="D5" s="334"/>
      <c r="E5" s="342"/>
    </row>
    <row r="6" spans="1:5" ht="13.5" thickBot="1">
      <c r="A6" s="49"/>
      <c r="B6" s="51"/>
      <c r="C6" s="52"/>
      <c r="D6" s="52"/>
      <c r="E6" s="53"/>
    </row>
    <row r="7" spans="1:5" ht="34.5" thickBot="1">
      <c r="A7" s="283" t="s">
        <v>692</v>
      </c>
      <c r="B7" s="284" t="s">
        <v>416</v>
      </c>
      <c r="C7" s="276" t="s">
        <v>696</v>
      </c>
      <c r="D7" s="192" t="s">
        <v>723</v>
      </c>
      <c r="E7" s="192" t="s">
        <v>697</v>
      </c>
    </row>
    <row r="8" spans="1:5" ht="12.75">
      <c r="A8" s="96">
        <v>564</v>
      </c>
      <c r="B8" s="204" t="s">
        <v>282</v>
      </c>
      <c r="C8" s="197">
        <v>4945</v>
      </c>
      <c r="D8" s="197">
        <v>2473</v>
      </c>
      <c r="E8" s="207">
        <f>C8-D8</f>
        <v>2472</v>
      </c>
    </row>
    <row r="9" spans="1:5" ht="12.75">
      <c r="A9" s="100">
        <v>564</v>
      </c>
      <c r="B9" s="75" t="s">
        <v>304</v>
      </c>
      <c r="C9" s="74">
        <v>6336</v>
      </c>
      <c r="D9" s="74">
        <v>3047.32</v>
      </c>
      <c r="E9" s="112">
        <f>C9-D9</f>
        <v>3288.68</v>
      </c>
    </row>
    <row r="10" spans="1:5" ht="12.75">
      <c r="A10" s="100">
        <v>564</v>
      </c>
      <c r="B10" s="76" t="s">
        <v>399</v>
      </c>
      <c r="C10" s="74">
        <v>6336</v>
      </c>
      <c r="D10" s="74"/>
      <c r="E10" s="112">
        <f aca="true" t="shared" si="0" ref="E10:E73">C10-D10</f>
        <v>6336</v>
      </c>
    </row>
    <row r="11" spans="1:5" ht="12.75">
      <c r="A11" s="100">
        <v>564</v>
      </c>
      <c r="B11" s="76" t="s">
        <v>127</v>
      </c>
      <c r="C11" s="74">
        <v>6555</v>
      </c>
      <c r="D11" s="74">
        <v>3277.5</v>
      </c>
      <c r="E11" s="112">
        <f t="shared" si="0"/>
        <v>3277.5</v>
      </c>
    </row>
    <row r="12" spans="1:5" ht="12.75">
      <c r="A12" s="100">
        <v>564</v>
      </c>
      <c r="B12" s="76" t="s">
        <v>128</v>
      </c>
      <c r="C12" s="74">
        <v>6555</v>
      </c>
      <c r="D12" s="74">
        <v>4588.5</v>
      </c>
      <c r="E12" s="112">
        <f t="shared" si="0"/>
        <v>1966.5</v>
      </c>
    </row>
    <row r="13" spans="1:5" ht="12.75">
      <c r="A13" s="100">
        <v>564</v>
      </c>
      <c r="B13" s="76" t="s">
        <v>296</v>
      </c>
      <c r="C13" s="74">
        <v>6555</v>
      </c>
      <c r="D13" s="74">
        <v>5900</v>
      </c>
      <c r="E13" s="112">
        <f t="shared" si="0"/>
        <v>655</v>
      </c>
    </row>
    <row r="14" spans="1:5" ht="12.75">
      <c r="A14" s="100">
        <v>564</v>
      </c>
      <c r="B14" s="76" t="s">
        <v>32</v>
      </c>
      <c r="C14" s="74">
        <v>6555</v>
      </c>
      <c r="D14" s="74">
        <v>1875</v>
      </c>
      <c r="E14" s="112">
        <f t="shared" si="0"/>
        <v>4680</v>
      </c>
    </row>
    <row r="15" spans="1:5" ht="12.75">
      <c r="A15" s="100">
        <v>564</v>
      </c>
      <c r="B15" s="76" t="s">
        <v>511</v>
      </c>
      <c r="C15" s="74">
        <v>12169.3</v>
      </c>
      <c r="D15" s="74">
        <v>4023.92</v>
      </c>
      <c r="E15" s="112">
        <f t="shared" si="0"/>
        <v>8145.379999999999</v>
      </c>
    </row>
    <row r="16" spans="1:5" ht="12.75">
      <c r="A16" s="100">
        <v>564</v>
      </c>
      <c r="B16" s="76" t="s">
        <v>23</v>
      </c>
      <c r="C16" s="74">
        <v>12548.8</v>
      </c>
      <c r="D16" s="74">
        <v>4023.92</v>
      </c>
      <c r="E16" s="112">
        <f t="shared" si="0"/>
        <v>8524.88</v>
      </c>
    </row>
    <row r="17" spans="1:5" ht="12.75">
      <c r="A17" s="100">
        <v>564</v>
      </c>
      <c r="B17" s="76" t="s">
        <v>519</v>
      </c>
      <c r="C17" s="74">
        <v>4735.85</v>
      </c>
      <c r="D17" s="74">
        <v>2368.8</v>
      </c>
      <c r="E17" s="112">
        <f t="shared" si="0"/>
        <v>2367.05</v>
      </c>
    </row>
    <row r="18" spans="1:5" ht="12.75">
      <c r="A18" s="100">
        <v>564</v>
      </c>
      <c r="B18" s="76" t="s">
        <v>228</v>
      </c>
      <c r="C18" s="74">
        <v>4773.24</v>
      </c>
      <c r="D18" s="74">
        <v>1875</v>
      </c>
      <c r="E18" s="112">
        <f t="shared" si="0"/>
        <v>2898.24</v>
      </c>
    </row>
    <row r="19" spans="1:5" ht="12.75">
      <c r="A19" s="100">
        <v>564</v>
      </c>
      <c r="B19" s="76" t="s">
        <v>169</v>
      </c>
      <c r="C19" s="74">
        <v>4091.3</v>
      </c>
      <c r="D19" s="74">
        <v>1875</v>
      </c>
      <c r="E19" s="112">
        <f t="shared" si="0"/>
        <v>2216.3</v>
      </c>
    </row>
    <row r="20" spans="1:5" ht="12.75">
      <c r="A20" s="100">
        <v>564</v>
      </c>
      <c r="B20" s="76" t="s">
        <v>84</v>
      </c>
      <c r="C20" s="74">
        <v>8356.52</v>
      </c>
      <c r="D20" s="74">
        <v>287.57</v>
      </c>
      <c r="E20" s="112">
        <f t="shared" si="0"/>
        <v>8068.950000000001</v>
      </c>
    </row>
    <row r="21" spans="1:5" ht="12.75">
      <c r="A21" s="100">
        <v>564</v>
      </c>
      <c r="B21" s="76" t="s">
        <v>247</v>
      </c>
      <c r="C21" s="77">
        <v>1730.44</v>
      </c>
      <c r="D21" s="77"/>
      <c r="E21" s="112">
        <f t="shared" si="0"/>
        <v>1730.44</v>
      </c>
    </row>
    <row r="22" spans="1:5" ht="12.75">
      <c r="A22" s="100">
        <v>564</v>
      </c>
      <c r="B22" s="76" t="s">
        <v>401</v>
      </c>
      <c r="C22" s="78">
        <v>14040.75</v>
      </c>
      <c r="D22" s="78">
        <v>1395</v>
      </c>
      <c r="E22" s="112">
        <f t="shared" si="0"/>
        <v>12645.75</v>
      </c>
    </row>
    <row r="23" spans="1:5" ht="12.75">
      <c r="A23" s="100">
        <v>564</v>
      </c>
      <c r="B23" s="76" t="s">
        <v>33</v>
      </c>
      <c r="C23" s="78">
        <v>7720</v>
      </c>
      <c r="D23" s="78">
        <v>2848.4</v>
      </c>
      <c r="E23" s="112">
        <f t="shared" si="0"/>
        <v>4871.6</v>
      </c>
    </row>
    <row r="24" spans="1:5" ht="12.75">
      <c r="A24" s="100">
        <v>564</v>
      </c>
      <c r="B24" s="76" t="s">
        <v>159</v>
      </c>
      <c r="C24" s="78">
        <v>2400</v>
      </c>
      <c r="D24" s="78"/>
      <c r="E24" s="112">
        <f t="shared" si="0"/>
        <v>2400</v>
      </c>
    </row>
    <row r="25" spans="1:5" ht="12.75">
      <c r="A25" s="100">
        <v>564</v>
      </c>
      <c r="B25" s="76" t="s">
        <v>132</v>
      </c>
      <c r="C25" s="79">
        <v>7544</v>
      </c>
      <c r="D25" s="79">
        <v>3772</v>
      </c>
      <c r="E25" s="112">
        <f t="shared" si="0"/>
        <v>3772</v>
      </c>
    </row>
    <row r="26" spans="1:5" ht="12.75">
      <c r="A26" s="100">
        <v>564</v>
      </c>
      <c r="B26" s="76" t="s">
        <v>132</v>
      </c>
      <c r="C26" s="79">
        <v>7544</v>
      </c>
      <c r="D26" s="79">
        <v>234.9</v>
      </c>
      <c r="E26" s="112">
        <f t="shared" si="0"/>
        <v>7309.1</v>
      </c>
    </row>
    <row r="27" spans="1:5" ht="12.75">
      <c r="A27" s="100">
        <v>564</v>
      </c>
      <c r="B27" s="76" t="s">
        <v>349</v>
      </c>
      <c r="C27" s="79">
        <v>26250</v>
      </c>
      <c r="D27" s="79">
        <v>2340.25</v>
      </c>
      <c r="E27" s="112">
        <f t="shared" si="0"/>
        <v>23909.75</v>
      </c>
    </row>
    <row r="28" spans="1:5" ht="12.75">
      <c r="A28" s="100">
        <v>564</v>
      </c>
      <c r="B28" s="76" t="s">
        <v>285</v>
      </c>
      <c r="C28" s="79">
        <v>12246.4</v>
      </c>
      <c r="D28" s="79">
        <v>6123.4</v>
      </c>
      <c r="E28" s="112">
        <f t="shared" si="0"/>
        <v>6123</v>
      </c>
    </row>
    <row r="29" spans="1:5" ht="12.75">
      <c r="A29" s="100">
        <v>564</v>
      </c>
      <c r="B29" s="76" t="s">
        <v>285</v>
      </c>
      <c r="C29" s="79">
        <v>13092.8</v>
      </c>
      <c r="D29" s="79">
        <v>5178.33</v>
      </c>
      <c r="E29" s="112">
        <f t="shared" si="0"/>
        <v>7914.469999999999</v>
      </c>
    </row>
    <row r="30" spans="1:5" ht="12.75">
      <c r="A30" s="100">
        <v>564</v>
      </c>
      <c r="B30" s="76" t="s">
        <v>226</v>
      </c>
      <c r="C30" s="79">
        <v>1730.44</v>
      </c>
      <c r="D30" s="79"/>
      <c r="E30" s="112">
        <f t="shared" si="0"/>
        <v>1730.44</v>
      </c>
    </row>
    <row r="31" spans="1:5" ht="12.75">
      <c r="A31" s="100">
        <v>564</v>
      </c>
      <c r="B31" s="76" t="s">
        <v>43</v>
      </c>
      <c r="C31" s="79">
        <v>4190</v>
      </c>
      <c r="D31" s="79">
        <v>2095</v>
      </c>
      <c r="E31" s="112">
        <f t="shared" si="0"/>
        <v>2095</v>
      </c>
    </row>
    <row r="32" spans="1:5" ht="12.75">
      <c r="A32" s="100">
        <v>564</v>
      </c>
      <c r="B32" s="76" t="s">
        <v>294</v>
      </c>
      <c r="C32" s="79">
        <v>7828</v>
      </c>
      <c r="D32" s="79">
        <v>4766.09</v>
      </c>
      <c r="E32" s="112">
        <f t="shared" si="0"/>
        <v>3061.91</v>
      </c>
    </row>
    <row r="33" spans="1:5" ht="12.75">
      <c r="A33" s="100">
        <v>564</v>
      </c>
      <c r="B33" s="76" t="s">
        <v>339</v>
      </c>
      <c r="C33" s="79">
        <v>22800</v>
      </c>
      <c r="D33" s="79">
        <f>1875*3</f>
        <v>5625</v>
      </c>
      <c r="E33" s="112">
        <f t="shared" si="0"/>
        <v>17175</v>
      </c>
    </row>
    <row r="34" spans="1:5" ht="12.75">
      <c r="A34" s="100">
        <v>564</v>
      </c>
      <c r="B34" s="76" t="s">
        <v>257</v>
      </c>
      <c r="C34" s="79">
        <v>4753</v>
      </c>
      <c r="D34" s="79"/>
      <c r="E34" s="112">
        <f t="shared" si="0"/>
        <v>4753</v>
      </c>
    </row>
    <row r="35" spans="1:5" ht="12.75">
      <c r="A35" s="100">
        <v>564</v>
      </c>
      <c r="B35" s="76" t="s">
        <v>209</v>
      </c>
      <c r="C35" s="79">
        <v>23996</v>
      </c>
      <c r="D35" s="79">
        <f>990.06*2</f>
        <v>1980.12</v>
      </c>
      <c r="E35" s="112">
        <f t="shared" si="0"/>
        <v>22015.88</v>
      </c>
    </row>
    <row r="36" spans="1:5" ht="12.75">
      <c r="A36" s="100">
        <v>564</v>
      </c>
      <c r="B36" s="76" t="s">
        <v>305</v>
      </c>
      <c r="C36" s="79">
        <v>17720</v>
      </c>
      <c r="D36" s="79">
        <f>3273.4*2</f>
        <v>6546.8</v>
      </c>
      <c r="E36" s="112">
        <f t="shared" si="0"/>
        <v>11173.2</v>
      </c>
    </row>
    <row r="37" spans="1:5" ht="12.75">
      <c r="A37" s="100">
        <v>564</v>
      </c>
      <c r="B37" s="76" t="s">
        <v>306</v>
      </c>
      <c r="C37" s="79">
        <v>5150</v>
      </c>
      <c r="D37" s="79"/>
      <c r="E37" s="112">
        <f t="shared" si="0"/>
        <v>5150</v>
      </c>
    </row>
    <row r="38" spans="1:5" ht="12.75">
      <c r="A38" s="100">
        <v>564</v>
      </c>
      <c r="B38" s="76" t="s">
        <v>141</v>
      </c>
      <c r="C38" s="79">
        <v>26580</v>
      </c>
      <c r="D38" s="79">
        <f>3445+3445+3042.65+937.95+234.9</f>
        <v>11105.5</v>
      </c>
      <c r="E38" s="112">
        <f t="shared" si="0"/>
        <v>15474.5</v>
      </c>
    </row>
    <row r="39" spans="1:5" ht="12.75">
      <c r="A39" s="100">
        <v>564</v>
      </c>
      <c r="B39" s="76" t="s">
        <v>40</v>
      </c>
      <c r="C39" s="79">
        <v>4521.74</v>
      </c>
      <c r="D39" s="79">
        <v>3277.5</v>
      </c>
      <c r="E39" s="112">
        <f t="shared" si="0"/>
        <v>1244.2399999999998</v>
      </c>
    </row>
    <row r="40" spans="1:5" ht="12.75">
      <c r="A40" s="100">
        <v>564</v>
      </c>
      <c r="B40" s="76" t="s">
        <v>120</v>
      </c>
      <c r="C40" s="79">
        <v>2225.86</v>
      </c>
      <c r="D40" s="79">
        <v>587.3</v>
      </c>
      <c r="E40" s="112">
        <f t="shared" si="0"/>
        <v>1638.5600000000002</v>
      </c>
    </row>
    <row r="41" spans="1:5" ht="12.75">
      <c r="A41" s="100">
        <v>564</v>
      </c>
      <c r="B41" s="76" t="s">
        <v>120</v>
      </c>
      <c r="C41" s="79">
        <v>2961</v>
      </c>
      <c r="D41" s="79"/>
      <c r="E41" s="112">
        <f t="shared" si="0"/>
        <v>2961</v>
      </c>
    </row>
    <row r="42" spans="1:5" ht="12.75">
      <c r="A42" s="100">
        <v>564</v>
      </c>
      <c r="B42" s="76" t="s">
        <v>406</v>
      </c>
      <c r="C42" s="78">
        <v>6580</v>
      </c>
      <c r="D42" s="78">
        <v>5132.4</v>
      </c>
      <c r="E42" s="112">
        <f t="shared" si="0"/>
        <v>1447.6000000000004</v>
      </c>
    </row>
    <row r="43" spans="1:5" ht="12.75">
      <c r="A43" s="100">
        <v>564</v>
      </c>
      <c r="B43" s="76" t="s">
        <v>406</v>
      </c>
      <c r="C43" s="78">
        <v>15900</v>
      </c>
      <c r="D43" s="78">
        <v>2340.25</v>
      </c>
      <c r="E43" s="112">
        <f t="shared" si="0"/>
        <v>13559.75</v>
      </c>
    </row>
    <row r="44" spans="1:5" ht="12.75">
      <c r="A44" s="100">
        <v>564</v>
      </c>
      <c r="B44" s="76" t="s">
        <v>406</v>
      </c>
      <c r="C44" s="78">
        <v>23900</v>
      </c>
      <c r="D44" s="78">
        <f>352.35+352.35+5633.48+2875</f>
        <v>9213.18</v>
      </c>
      <c r="E44" s="112">
        <f t="shared" si="0"/>
        <v>14686.82</v>
      </c>
    </row>
    <row r="45" spans="1:5" ht="12.75">
      <c r="A45" s="100">
        <v>564</v>
      </c>
      <c r="B45" s="76" t="s">
        <v>5</v>
      </c>
      <c r="C45" s="78">
        <v>5259.13</v>
      </c>
      <c r="D45" s="78">
        <v>3431.56</v>
      </c>
      <c r="E45" s="112">
        <f t="shared" si="0"/>
        <v>1827.5700000000002</v>
      </c>
    </row>
    <row r="46" spans="1:5" ht="12.75">
      <c r="A46" s="100">
        <v>564</v>
      </c>
      <c r="B46" s="76" t="s">
        <v>6</v>
      </c>
      <c r="C46" s="78">
        <v>3756.52</v>
      </c>
      <c r="D46" s="78"/>
      <c r="E46" s="112">
        <f t="shared" si="0"/>
        <v>3756.52</v>
      </c>
    </row>
    <row r="47" spans="1:5" ht="12.75">
      <c r="A47" s="100">
        <v>564</v>
      </c>
      <c r="B47" s="76" t="s">
        <v>5</v>
      </c>
      <c r="C47" s="78">
        <v>5800</v>
      </c>
      <c r="D47" s="78">
        <v>2102.5</v>
      </c>
      <c r="E47" s="112">
        <f t="shared" si="0"/>
        <v>3697.5</v>
      </c>
    </row>
    <row r="48" spans="1:5" ht="12.75">
      <c r="A48" s="100">
        <v>564</v>
      </c>
      <c r="B48" s="76" t="s">
        <v>352</v>
      </c>
      <c r="C48" s="78">
        <v>1304.34</v>
      </c>
      <c r="D48" s="78"/>
      <c r="E48" s="112">
        <f t="shared" si="0"/>
        <v>1304.34</v>
      </c>
    </row>
    <row r="49" spans="1:5" ht="12.75">
      <c r="A49" s="100">
        <v>564</v>
      </c>
      <c r="B49" s="76" t="s">
        <v>73</v>
      </c>
      <c r="C49" s="78">
        <v>19226.07</v>
      </c>
      <c r="D49" s="78">
        <f>2850+2850</f>
        <v>5700</v>
      </c>
      <c r="E49" s="112">
        <f t="shared" si="0"/>
        <v>13526.07</v>
      </c>
    </row>
    <row r="50" spans="1:5" ht="12.75">
      <c r="A50" s="100">
        <v>564</v>
      </c>
      <c r="B50" s="76" t="s">
        <v>262</v>
      </c>
      <c r="C50" s="78">
        <v>6552.17</v>
      </c>
      <c r="D50" s="78">
        <v>3784.02</v>
      </c>
      <c r="E50" s="112">
        <f t="shared" si="0"/>
        <v>2768.15</v>
      </c>
    </row>
    <row r="51" spans="1:5" ht="12.75">
      <c r="A51" s="100">
        <v>564</v>
      </c>
      <c r="B51" s="76" t="s">
        <v>497</v>
      </c>
      <c r="C51" s="78">
        <v>7280.46</v>
      </c>
      <c r="D51" s="78">
        <v>3276.23</v>
      </c>
      <c r="E51" s="112">
        <f t="shared" si="0"/>
        <v>4004.23</v>
      </c>
    </row>
    <row r="52" spans="1:5" ht="12.75">
      <c r="A52" s="100">
        <v>564</v>
      </c>
      <c r="B52" s="83" t="s">
        <v>595</v>
      </c>
      <c r="C52" s="81">
        <v>13193.62</v>
      </c>
      <c r="D52" s="81">
        <v>5585</v>
      </c>
      <c r="E52" s="112">
        <f t="shared" si="0"/>
        <v>7608.620000000001</v>
      </c>
    </row>
    <row r="53" spans="1:5" ht="12.75">
      <c r="A53" s="100">
        <v>564</v>
      </c>
      <c r="B53" s="83" t="s">
        <v>668</v>
      </c>
      <c r="C53" s="81">
        <v>15660</v>
      </c>
      <c r="D53" s="81">
        <v>5174.14</v>
      </c>
      <c r="E53" s="112">
        <f t="shared" si="0"/>
        <v>10485.86</v>
      </c>
    </row>
    <row r="54" spans="1:5" ht="12.75">
      <c r="A54" s="100">
        <v>564</v>
      </c>
      <c r="B54" s="83" t="s">
        <v>668</v>
      </c>
      <c r="C54" s="81">
        <v>15660</v>
      </c>
      <c r="D54" s="81">
        <f>5647.4+5647.4</f>
        <v>11294.8</v>
      </c>
      <c r="E54" s="112">
        <f t="shared" si="0"/>
        <v>4365.200000000001</v>
      </c>
    </row>
    <row r="55" spans="1:5" ht="12.75">
      <c r="A55" s="100">
        <v>564</v>
      </c>
      <c r="B55" s="76"/>
      <c r="C55" s="73"/>
      <c r="D55" s="73"/>
      <c r="E55" s="112">
        <f t="shared" si="0"/>
        <v>0</v>
      </c>
    </row>
    <row r="56" spans="1:5" ht="12.75">
      <c r="A56" s="100">
        <v>564</v>
      </c>
      <c r="B56" s="76" t="s">
        <v>543</v>
      </c>
      <c r="C56" s="74">
        <v>13399</v>
      </c>
      <c r="D56" s="74">
        <v>4120.19</v>
      </c>
      <c r="E56" s="112">
        <f t="shared" si="0"/>
        <v>9278.810000000001</v>
      </c>
    </row>
    <row r="57" spans="1:5" ht="12.75">
      <c r="A57" s="100">
        <v>564</v>
      </c>
      <c r="B57" s="76" t="s">
        <v>546</v>
      </c>
      <c r="C57" s="74">
        <v>6500</v>
      </c>
      <c r="D57" s="74">
        <v>1950</v>
      </c>
      <c r="E57" s="112">
        <f t="shared" si="0"/>
        <v>4550</v>
      </c>
    </row>
    <row r="58" spans="1:5" ht="12.75">
      <c r="A58" s="100">
        <v>564</v>
      </c>
      <c r="B58" s="76" t="s">
        <v>552</v>
      </c>
      <c r="C58" s="74">
        <v>6400</v>
      </c>
      <c r="D58" s="74">
        <v>1824</v>
      </c>
      <c r="E58" s="112">
        <f t="shared" si="0"/>
        <v>4576</v>
      </c>
    </row>
    <row r="59" spans="1:5" ht="12.75">
      <c r="A59" s="100">
        <v>564</v>
      </c>
      <c r="B59" s="83" t="s">
        <v>581</v>
      </c>
      <c r="C59" s="74">
        <v>12062.49</v>
      </c>
      <c r="D59" s="74">
        <v>2181.49</v>
      </c>
      <c r="E59" s="112">
        <f t="shared" si="0"/>
        <v>9881</v>
      </c>
    </row>
    <row r="60" spans="1:5" ht="12.75">
      <c r="A60" s="100">
        <v>564</v>
      </c>
      <c r="B60" s="83" t="s">
        <v>582</v>
      </c>
      <c r="C60" s="74">
        <v>13905</v>
      </c>
      <c r="D60" s="74">
        <v>2657.48</v>
      </c>
      <c r="E60" s="112">
        <f t="shared" si="0"/>
        <v>11247.52</v>
      </c>
    </row>
    <row r="61" spans="1:5" ht="12.75">
      <c r="A61" s="100">
        <v>564</v>
      </c>
      <c r="B61" s="83" t="s">
        <v>582</v>
      </c>
      <c r="C61" s="74">
        <v>13905</v>
      </c>
      <c r="D61" s="74">
        <v>2657.48</v>
      </c>
      <c r="E61" s="112">
        <f t="shared" si="0"/>
        <v>11247.52</v>
      </c>
    </row>
    <row r="62" spans="1:5" ht="12.75">
      <c r="A62" s="100">
        <v>564</v>
      </c>
      <c r="B62" s="76" t="s">
        <v>583</v>
      </c>
      <c r="C62" s="74">
        <v>10438.62</v>
      </c>
      <c r="D62" s="74">
        <v>1887.8</v>
      </c>
      <c r="E62" s="112">
        <f t="shared" si="0"/>
        <v>8550.820000000002</v>
      </c>
    </row>
    <row r="63" spans="1:5" ht="22.5">
      <c r="A63" s="100">
        <v>564</v>
      </c>
      <c r="B63" s="83" t="s">
        <v>590</v>
      </c>
      <c r="C63" s="81">
        <v>12400.4</v>
      </c>
      <c r="D63" s="81">
        <v>2260</v>
      </c>
      <c r="E63" s="112">
        <f t="shared" si="0"/>
        <v>10140.4</v>
      </c>
    </row>
    <row r="64" spans="1:5" ht="12.75">
      <c r="A64" s="100">
        <v>564</v>
      </c>
      <c r="B64" s="83" t="s">
        <v>610</v>
      </c>
      <c r="C64" s="74">
        <v>35728</v>
      </c>
      <c r="D64" s="74">
        <f>3797.72*3</f>
        <v>11393.16</v>
      </c>
      <c r="E64" s="112">
        <f t="shared" si="0"/>
        <v>24334.84</v>
      </c>
    </row>
    <row r="65" spans="1:5" ht="12.75">
      <c r="A65" s="100">
        <v>564</v>
      </c>
      <c r="B65" s="83" t="s">
        <v>610</v>
      </c>
      <c r="C65" s="74">
        <v>8932</v>
      </c>
      <c r="D65" s="74">
        <v>990.06</v>
      </c>
      <c r="E65" s="112">
        <f t="shared" si="0"/>
        <v>7941.9400000000005</v>
      </c>
    </row>
    <row r="66" spans="1:5" ht="12.75">
      <c r="A66" s="100">
        <v>564</v>
      </c>
      <c r="B66" s="83" t="s">
        <v>611</v>
      </c>
      <c r="C66" s="74">
        <v>9976</v>
      </c>
      <c r="D66" s="74">
        <f>789.77+789.77</f>
        <v>1579.54</v>
      </c>
      <c r="E66" s="112">
        <f t="shared" si="0"/>
        <v>8396.46</v>
      </c>
    </row>
    <row r="67" spans="1:5" ht="12.75">
      <c r="A67" s="100">
        <v>564</v>
      </c>
      <c r="B67" s="83" t="s">
        <v>610</v>
      </c>
      <c r="C67" s="74">
        <v>8932</v>
      </c>
      <c r="D67" s="74">
        <v>990.06</v>
      </c>
      <c r="E67" s="112">
        <f t="shared" si="0"/>
        <v>7941.9400000000005</v>
      </c>
    </row>
    <row r="68" spans="1:5" ht="12.75">
      <c r="A68" s="100">
        <v>564</v>
      </c>
      <c r="B68" s="83" t="s">
        <v>615</v>
      </c>
      <c r="C68" s="74">
        <v>8932</v>
      </c>
      <c r="D68" s="74">
        <v>990.06</v>
      </c>
      <c r="E68" s="112">
        <f t="shared" si="0"/>
        <v>7941.9400000000005</v>
      </c>
    </row>
    <row r="69" spans="1:5" ht="12.75">
      <c r="A69" s="100">
        <v>564</v>
      </c>
      <c r="B69" s="83" t="s">
        <v>624</v>
      </c>
      <c r="C69" s="74">
        <v>9382.5</v>
      </c>
      <c r="D69" s="74">
        <v>766.33</v>
      </c>
      <c r="E69" s="112">
        <f t="shared" si="0"/>
        <v>8616.17</v>
      </c>
    </row>
    <row r="70" spans="1:5" ht="12.75">
      <c r="A70" s="100">
        <v>564</v>
      </c>
      <c r="B70" s="83" t="s">
        <v>624</v>
      </c>
      <c r="C70" s="74">
        <v>9382.5</v>
      </c>
      <c r="D70" s="74">
        <v>766.33</v>
      </c>
      <c r="E70" s="112">
        <f t="shared" si="0"/>
        <v>8616.17</v>
      </c>
    </row>
    <row r="71" spans="1:5" ht="12.75">
      <c r="A71" s="100">
        <v>564</v>
      </c>
      <c r="B71" s="232" t="s">
        <v>640</v>
      </c>
      <c r="C71" s="87">
        <v>14399.96</v>
      </c>
      <c r="D71" s="87">
        <v>2340.25</v>
      </c>
      <c r="E71" s="112">
        <f t="shared" si="0"/>
        <v>12059.71</v>
      </c>
    </row>
    <row r="72" spans="1:5" ht="12.75">
      <c r="A72" s="100">
        <v>564</v>
      </c>
      <c r="B72" s="232" t="s">
        <v>641</v>
      </c>
      <c r="C72" s="87">
        <v>9787.5</v>
      </c>
      <c r="D72" s="87">
        <v>2260</v>
      </c>
      <c r="E72" s="112">
        <f t="shared" si="0"/>
        <v>7527.5</v>
      </c>
    </row>
    <row r="73" spans="1:5" ht="12.75">
      <c r="A73" s="100">
        <v>564</v>
      </c>
      <c r="B73" s="232" t="s">
        <v>642</v>
      </c>
      <c r="C73" s="87">
        <v>8099.99</v>
      </c>
      <c r="D73" s="87">
        <v>486.07</v>
      </c>
      <c r="E73" s="112">
        <f t="shared" si="0"/>
        <v>7613.92</v>
      </c>
    </row>
    <row r="74" spans="1:5" ht="12.75">
      <c r="A74" s="100">
        <v>564</v>
      </c>
      <c r="B74" s="83" t="s">
        <v>679</v>
      </c>
      <c r="C74" s="74">
        <v>9584.96</v>
      </c>
      <c r="D74" s="74">
        <v>287.57</v>
      </c>
      <c r="E74" s="112">
        <f aca="true" t="shared" si="1" ref="E74:E88">C74-D74</f>
        <v>9297.39</v>
      </c>
    </row>
    <row r="75" spans="1:5" ht="12.75">
      <c r="A75" s="100">
        <v>564</v>
      </c>
      <c r="B75" s="83" t="s">
        <v>679</v>
      </c>
      <c r="C75" s="74">
        <v>9584.96</v>
      </c>
      <c r="D75" s="74">
        <v>287.57</v>
      </c>
      <c r="E75" s="112">
        <f t="shared" si="1"/>
        <v>9297.39</v>
      </c>
    </row>
    <row r="76" spans="1:5" ht="12.75">
      <c r="A76" s="100">
        <v>564</v>
      </c>
      <c r="B76" s="83" t="s">
        <v>679</v>
      </c>
      <c r="C76" s="74">
        <v>9584.96</v>
      </c>
      <c r="D76" s="74">
        <v>2260</v>
      </c>
      <c r="E76" s="112">
        <f t="shared" si="1"/>
        <v>7324.959999999999</v>
      </c>
    </row>
    <row r="77" spans="1:5" ht="12.75">
      <c r="A77" s="100">
        <v>564</v>
      </c>
      <c r="B77" s="83" t="s">
        <v>679</v>
      </c>
      <c r="C77" s="74">
        <v>7830</v>
      </c>
      <c r="D77" s="74">
        <v>352.35</v>
      </c>
      <c r="E77" s="112">
        <f t="shared" si="1"/>
        <v>7477.65</v>
      </c>
    </row>
    <row r="78" spans="1:5" ht="12.75">
      <c r="A78" s="100">
        <v>564</v>
      </c>
      <c r="B78" s="83" t="s">
        <v>679</v>
      </c>
      <c r="C78" s="74">
        <v>7047</v>
      </c>
      <c r="D78" s="74">
        <v>211.43</v>
      </c>
      <c r="E78" s="112">
        <f t="shared" si="1"/>
        <v>6835.57</v>
      </c>
    </row>
    <row r="79" spans="1:5" ht="12.75">
      <c r="A79" s="100">
        <v>564</v>
      </c>
      <c r="B79" s="83" t="s">
        <v>679</v>
      </c>
      <c r="C79" s="87">
        <v>7047</v>
      </c>
      <c r="D79" s="87">
        <v>211.43</v>
      </c>
      <c r="E79" s="112">
        <f t="shared" si="1"/>
        <v>6835.57</v>
      </c>
    </row>
    <row r="80" spans="1:5" ht="12.75">
      <c r="A80" s="100">
        <v>564</v>
      </c>
      <c r="B80" s="233" t="s">
        <v>682</v>
      </c>
      <c r="C80" s="87">
        <v>7830</v>
      </c>
      <c r="D80" s="87">
        <v>391.5</v>
      </c>
      <c r="E80" s="112">
        <f t="shared" si="1"/>
        <v>7438.5</v>
      </c>
    </row>
    <row r="81" spans="1:5" ht="12.75">
      <c r="A81" s="100">
        <v>564</v>
      </c>
      <c r="B81" s="233" t="s">
        <v>682</v>
      </c>
      <c r="C81" s="87">
        <v>7830</v>
      </c>
      <c r="D81" s="87">
        <v>234.9</v>
      </c>
      <c r="E81" s="112">
        <f t="shared" si="1"/>
        <v>7595.1</v>
      </c>
    </row>
    <row r="82" spans="1:5" ht="22.5">
      <c r="A82" s="100">
        <v>564</v>
      </c>
      <c r="B82" s="233" t="s">
        <v>806</v>
      </c>
      <c r="C82" s="109">
        <v>19486.14</v>
      </c>
      <c r="D82" s="285"/>
      <c r="E82" s="112">
        <f t="shared" si="1"/>
        <v>19486.14</v>
      </c>
    </row>
    <row r="83" spans="1:5" ht="22.5">
      <c r="A83" s="100">
        <v>564</v>
      </c>
      <c r="B83" s="233" t="s">
        <v>806</v>
      </c>
      <c r="C83" s="109">
        <v>19486.14</v>
      </c>
      <c r="D83" s="285"/>
      <c r="E83" s="112">
        <f t="shared" si="1"/>
        <v>19486.14</v>
      </c>
    </row>
    <row r="84" spans="1:5" ht="22.5">
      <c r="A84" s="100">
        <v>564</v>
      </c>
      <c r="B84" s="233" t="s">
        <v>806</v>
      </c>
      <c r="C84" s="109">
        <v>11066.4</v>
      </c>
      <c r="D84" s="285"/>
      <c r="E84" s="112">
        <f t="shared" si="1"/>
        <v>11066.4</v>
      </c>
    </row>
    <row r="85" spans="1:5" ht="12.75">
      <c r="A85" s="100">
        <v>564</v>
      </c>
      <c r="B85" s="232" t="s">
        <v>728</v>
      </c>
      <c r="C85" s="109">
        <v>45056.72</v>
      </c>
      <c r="D85" s="285"/>
      <c r="E85" s="112">
        <f t="shared" si="1"/>
        <v>45056.72</v>
      </c>
    </row>
    <row r="86" spans="1:5" ht="12.75">
      <c r="A86" s="100">
        <v>564</v>
      </c>
      <c r="B86" s="76" t="s">
        <v>729</v>
      </c>
      <c r="C86" s="106">
        <v>8799.76</v>
      </c>
      <c r="D86" s="73"/>
      <c r="E86" s="112">
        <f t="shared" si="1"/>
        <v>8799.76</v>
      </c>
    </row>
    <row r="87" spans="1:5" ht="22.5">
      <c r="A87" s="100">
        <v>564</v>
      </c>
      <c r="B87" s="83" t="s">
        <v>758</v>
      </c>
      <c r="C87" s="106">
        <f>10668.1*0.16+10668.1</f>
        <v>12374.996000000001</v>
      </c>
      <c r="D87" s="73"/>
      <c r="E87" s="112">
        <f t="shared" si="1"/>
        <v>12374.996000000001</v>
      </c>
    </row>
    <row r="88" spans="1:5" ht="33.75">
      <c r="A88" s="100">
        <v>564</v>
      </c>
      <c r="B88" s="83" t="s">
        <v>837</v>
      </c>
      <c r="C88" s="106">
        <v>6699</v>
      </c>
      <c r="D88" s="73"/>
      <c r="E88" s="112">
        <f t="shared" si="1"/>
        <v>6699</v>
      </c>
    </row>
    <row r="89" spans="1:5" ht="12.75">
      <c r="A89" s="100"/>
      <c r="B89" s="76"/>
      <c r="C89" s="106"/>
      <c r="D89" s="73"/>
      <c r="E89" s="112"/>
    </row>
    <row r="90" spans="1:5" ht="13.5" thickBot="1">
      <c r="A90" s="267"/>
      <c r="B90" s="286"/>
      <c r="C90" s="208"/>
      <c r="D90" s="93"/>
      <c r="E90" s="269"/>
    </row>
    <row r="91" spans="1:5" ht="13.5" thickBot="1">
      <c r="A91" s="94"/>
      <c r="B91" s="95" t="s">
        <v>66</v>
      </c>
      <c r="C91" s="211">
        <f>SUM(C8:C90)</f>
        <v>849479.7459999999</v>
      </c>
      <c r="D91" s="211">
        <f>SUM(D8:D87)</f>
        <v>196862.24999999997</v>
      </c>
      <c r="E91" s="287">
        <f>SUM(E8:E87)</f>
        <v>645918.4960000003</v>
      </c>
    </row>
    <row r="92" spans="1:5" ht="12.75">
      <c r="A92" s="15"/>
      <c r="B92" s="15"/>
      <c r="C92" s="15"/>
      <c r="D92" s="15"/>
      <c r="E92" s="15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H46" sqref="H46"/>
    </sheetView>
  </sheetViews>
  <sheetFormatPr defaultColWidth="11.421875" defaultRowHeight="12.75"/>
  <cols>
    <col min="1" max="1" width="6.7109375" style="0" bestFit="1" customWidth="1"/>
    <col min="2" max="2" width="34.7109375" style="0" customWidth="1"/>
    <col min="3" max="4" width="13.140625" style="0" customWidth="1"/>
    <col min="5" max="5" width="21.14062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701</v>
      </c>
      <c r="B4" s="331"/>
      <c r="C4" s="332"/>
      <c r="D4" s="332"/>
      <c r="E4" s="332"/>
    </row>
    <row r="5" spans="1:5" ht="12.75" customHeight="1">
      <c r="A5" s="333" t="str">
        <f>'SIST DE AIRE ACOND (564 )'!A5:E5</f>
        <v>AL 26 DE DICIEMBRE  DE 2016</v>
      </c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34.5" thickBot="1">
      <c r="A7" s="224" t="s">
        <v>692</v>
      </c>
      <c r="B7" s="212" t="s">
        <v>416</v>
      </c>
      <c r="C7" s="132" t="s">
        <v>696</v>
      </c>
      <c r="D7" s="213" t="s">
        <v>723</v>
      </c>
      <c r="E7" s="70" t="s">
        <v>697</v>
      </c>
    </row>
    <row r="8" spans="1:5" ht="12.75">
      <c r="A8" s="97">
        <v>565</v>
      </c>
      <c r="B8" s="98" t="s">
        <v>149</v>
      </c>
      <c r="C8" s="197">
        <v>345</v>
      </c>
      <c r="D8" s="251"/>
      <c r="E8" s="217">
        <f>C8-D8</f>
        <v>345</v>
      </c>
    </row>
    <row r="9" spans="1:5" ht="12.75">
      <c r="A9" s="72">
        <v>565</v>
      </c>
      <c r="B9" s="73" t="s">
        <v>111</v>
      </c>
      <c r="C9" s="74">
        <v>575</v>
      </c>
      <c r="D9" s="252"/>
      <c r="E9" s="218">
        <f>C9-D9</f>
        <v>575</v>
      </c>
    </row>
    <row r="10" spans="1:5" ht="12.75">
      <c r="A10" s="72">
        <v>565</v>
      </c>
      <c r="B10" s="73" t="s">
        <v>236</v>
      </c>
      <c r="C10" s="79">
        <v>1238.8</v>
      </c>
      <c r="D10" s="255"/>
      <c r="E10" s="218">
        <f aca="true" t="shared" si="0" ref="E10:E25">C10-D10</f>
        <v>1238.8</v>
      </c>
    </row>
    <row r="11" spans="1:5" ht="12.75">
      <c r="A11" s="72">
        <v>565</v>
      </c>
      <c r="B11" s="73" t="s">
        <v>161</v>
      </c>
      <c r="C11" s="79">
        <v>1695</v>
      </c>
      <c r="D11" s="255"/>
      <c r="E11" s="218">
        <f t="shared" si="0"/>
        <v>1695</v>
      </c>
    </row>
    <row r="12" spans="1:5" ht="12.75">
      <c r="A12" s="72">
        <v>565</v>
      </c>
      <c r="B12" s="73" t="s">
        <v>41</v>
      </c>
      <c r="C12" s="79">
        <v>16500</v>
      </c>
      <c r="D12" s="255">
        <v>8250</v>
      </c>
      <c r="E12" s="218">
        <f t="shared" si="0"/>
        <v>8250</v>
      </c>
    </row>
    <row r="13" spans="1:5" ht="12.75">
      <c r="A13" s="72">
        <v>565</v>
      </c>
      <c r="B13" s="73" t="s">
        <v>41</v>
      </c>
      <c r="C13" s="79">
        <v>16500</v>
      </c>
      <c r="D13" s="255">
        <v>8250</v>
      </c>
      <c r="E13" s="218">
        <f t="shared" si="0"/>
        <v>8250</v>
      </c>
    </row>
    <row r="14" spans="1:5" ht="12.75">
      <c r="A14" s="72">
        <v>565</v>
      </c>
      <c r="B14" s="76" t="s">
        <v>99</v>
      </c>
      <c r="C14" s="77">
        <v>2400</v>
      </c>
      <c r="D14" s="254"/>
      <c r="E14" s="218">
        <f t="shared" si="0"/>
        <v>2400</v>
      </c>
    </row>
    <row r="15" spans="1:5" ht="12.75">
      <c r="A15" s="72">
        <v>565</v>
      </c>
      <c r="B15" s="76" t="s">
        <v>199</v>
      </c>
      <c r="C15" s="78">
        <v>1780</v>
      </c>
      <c r="D15" s="253"/>
      <c r="E15" s="218">
        <f t="shared" si="0"/>
        <v>1780</v>
      </c>
    </row>
    <row r="16" spans="1:5" ht="12.75">
      <c r="A16" s="72">
        <v>565</v>
      </c>
      <c r="B16" s="73" t="s">
        <v>212</v>
      </c>
      <c r="C16" s="109">
        <v>22300</v>
      </c>
      <c r="D16" s="242">
        <v>11150</v>
      </c>
      <c r="E16" s="218">
        <f t="shared" si="0"/>
        <v>11150</v>
      </c>
    </row>
    <row r="17" spans="1:5" ht="12.75">
      <c r="A17" s="72">
        <v>565</v>
      </c>
      <c r="B17" s="73" t="s">
        <v>303</v>
      </c>
      <c r="C17" s="109">
        <v>11008.39</v>
      </c>
      <c r="D17" s="242"/>
      <c r="E17" s="218">
        <f t="shared" si="0"/>
        <v>11008.39</v>
      </c>
    </row>
    <row r="18" spans="1:5" ht="22.5">
      <c r="A18" s="72">
        <v>565</v>
      </c>
      <c r="B18" s="80" t="s">
        <v>372</v>
      </c>
      <c r="C18" s="109">
        <v>2946.2</v>
      </c>
      <c r="D18" s="242"/>
      <c r="E18" s="218">
        <f t="shared" si="0"/>
        <v>2946.2</v>
      </c>
    </row>
    <row r="19" spans="1:5" ht="12.75">
      <c r="A19" s="72">
        <v>565</v>
      </c>
      <c r="B19" s="76" t="s">
        <v>435</v>
      </c>
      <c r="C19" s="81">
        <v>11207.06</v>
      </c>
      <c r="D19" s="247">
        <v>8352.06</v>
      </c>
      <c r="E19" s="218">
        <f t="shared" si="0"/>
        <v>2855</v>
      </c>
    </row>
    <row r="20" spans="1:5" ht="12.75">
      <c r="A20" s="72">
        <v>565</v>
      </c>
      <c r="B20" s="76" t="s">
        <v>435</v>
      </c>
      <c r="C20" s="81">
        <v>7883.37</v>
      </c>
      <c r="D20" s="247"/>
      <c r="E20" s="218">
        <f t="shared" si="0"/>
        <v>7883.37</v>
      </c>
    </row>
    <row r="21" spans="1:5" ht="12.75">
      <c r="A21" s="72">
        <v>565</v>
      </c>
      <c r="B21" s="76" t="s">
        <v>435</v>
      </c>
      <c r="C21" s="81">
        <v>11207.06</v>
      </c>
      <c r="D21" s="247">
        <v>2413.6</v>
      </c>
      <c r="E21" s="218">
        <f t="shared" si="0"/>
        <v>8793.46</v>
      </c>
    </row>
    <row r="22" spans="1:5" ht="12.75">
      <c r="A22" s="72">
        <v>565</v>
      </c>
      <c r="B22" s="76" t="s">
        <v>435</v>
      </c>
      <c r="C22" s="81">
        <v>7883.37</v>
      </c>
      <c r="D22" s="247"/>
      <c r="E22" s="218">
        <f t="shared" si="0"/>
        <v>7883.37</v>
      </c>
    </row>
    <row r="23" spans="1:5" ht="12.75">
      <c r="A23" s="72">
        <v>565</v>
      </c>
      <c r="B23" s="76" t="s">
        <v>435</v>
      </c>
      <c r="C23" s="81">
        <v>16000</v>
      </c>
      <c r="D23" s="247">
        <v>1755</v>
      </c>
      <c r="E23" s="218">
        <f t="shared" si="0"/>
        <v>14245</v>
      </c>
    </row>
    <row r="24" spans="1:5" ht="12.75">
      <c r="A24" s="72">
        <v>565</v>
      </c>
      <c r="B24" s="76" t="s">
        <v>435</v>
      </c>
      <c r="C24" s="81">
        <v>14782.61</v>
      </c>
      <c r="D24" s="247"/>
      <c r="E24" s="218">
        <f t="shared" si="0"/>
        <v>14782.61</v>
      </c>
    </row>
    <row r="25" spans="1:5" ht="22.5">
      <c r="A25" s="72">
        <v>565</v>
      </c>
      <c r="B25" s="88" t="s">
        <v>681</v>
      </c>
      <c r="C25" s="87">
        <v>3036.88</v>
      </c>
      <c r="D25" s="245"/>
      <c r="E25" s="218">
        <f t="shared" si="0"/>
        <v>3036.88</v>
      </c>
    </row>
    <row r="26" spans="1:5" ht="12.75">
      <c r="A26" s="84"/>
      <c r="B26" s="85"/>
      <c r="C26" s="85"/>
      <c r="D26" s="259"/>
      <c r="E26" s="198"/>
    </row>
    <row r="27" spans="1:5" ht="12.75">
      <c r="A27" s="72"/>
      <c r="B27" s="73"/>
      <c r="C27" s="73"/>
      <c r="D27" s="260"/>
      <c r="E27" s="103"/>
    </row>
    <row r="28" spans="1:5" ht="13.5" thickBot="1">
      <c r="A28" s="72"/>
      <c r="B28" s="93"/>
      <c r="C28" s="93"/>
      <c r="D28" s="262"/>
      <c r="E28" s="215"/>
    </row>
    <row r="29" spans="1:5" ht="13.5" thickBot="1">
      <c r="A29" s="214"/>
      <c r="B29" s="216" t="s">
        <v>66</v>
      </c>
      <c r="C29" s="210">
        <f>SUM(C8:C27)</f>
        <v>149288.74</v>
      </c>
      <c r="D29" s="210">
        <f>SUM(D8:D27)</f>
        <v>40170.659999999996</v>
      </c>
      <c r="E29" s="210">
        <f>SUM(E8:E27)</f>
        <v>109118.08</v>
      </c>
    </row>
    <row r="30" spans="1:5" ht="12.75">
      <c r="A30" s="55"/>
      <c r="B30" s="54"/>
      <c r="C30" s="54"/>
      <c r="D30" s="54"/>
      <c r="E30" s="54"/>
    </row>
    <row r="31" spans="1:5" ht="12.75">
      <c r="A31" s="55"/>
      <c r="B31" s="54"/>
      <c r="C31" s="54"/>
      <c r="D31" s="54"/>
      <c r="E31" s="54"/>
    </row>
    <row r="32" spans="1:5" ht="12.75">
      <c r="A32" s="55"/>
      <c r="B32" s="54"/>
      <c r="C32" s="54"/>
      <c r="D32" s="54"/>
      <c r="E32" s="54"/>
    </row>
    <row r="33" spans="1:5" ht="12.75">
      <c r="A33" s="55"/>
      <c r="B33" s="54"/>
      <c r="C33" s="54"/>
      <c r="D33" s="54"/>
      <c r="E33" s="5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95">
      <selection activeCell="A109" sqref="A109:IV119"/>
    </sheetView>
  </sheetViews>
  <sheetFormatPr defaultColWidth="11.421875" defaultRowHeight="12.75"/>
  <cols>
    <col min="1" max="1" width="7.00390625" style="0" bestFit="1" customWidth="1"/>
    <col min="2" max="2" width="50.8515625" style="0" customWidth="1"/>
    <col min="3" max="3" width="15.00390625" style="0" customWidth="1"/>
    <col min="4" max="4" width="15.57421875" style="0" customWidth="1"/>
    <col min="5" max="5" width="16.8515625" style="0" customWidth="1"/>
  </cols>
  <sheetData>
    <row r="1" spans="1:5" ht="23.25" customHeight="1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714</v>
      </c>
      <c r="B4" s="331"/>
      <c r="C4" s="332"/>
      <c r="D4" s="332"/>
      <c r="E4" s="332"/>
    </row>
    <row r="5" spans="1:5" ht="12.75">
      <c r="A5" s="42"/>
      <c r="B5" s="43"/>
      <c r="C5" s="68"/>
      <c r="D5" s="68"/>
      <c r="E5" s="69"/>
    </row>
    <row r="6" spans="1:5" ht="13.5" customHeight="1" thickBot="1">
      <c r="A6" s="333" t="str">
        <f>'EQ. DE COM Y TELECOM.(565)'!A5:E5</f>
        <v>AL 26 DE DICIEMBRE  DE 2016</v>
      </c>
      <c r="B6" s="334"/>
      <c r="C6" s="334"/>
      <c r="D6" s="334"/>
      <c r="E6" s="334"/>
    </row>
    <row r="7" spans="1:5" ht="23.25" thickBot="1">
      <c r="A7" s="127" t="s">
        <v>692</v>
      </c>
      <c r="B7" s="128" t="s">
        <v>416</v>
      </c>
      <c r="C7" s="129" t="s">
        <v>696</v>
      </c>
      <c r="D7" s="237" t="s">
        <v>723</v>
      </c>
      <c r="E7" s="130" t="s">
        <v>697</v>
      </c>
    </row>
    <row r="8" spans="1:5" ht="12.75">
      <c r="A8" s="125">
        <v>567</v>
      </c>
      <c r="B8" s="231" t="s">
        <v>205</v>
      </c>
      <c r="C8" s="126">
        <v>544.3</v>
      </c>
      <c r="D8" s="238">
        <v>543.3</v>
      </c>
      <c r="E8" s="131">
        <f>C8-D8</f>
        <v>1</v>
      </c>
    </row>
    <row r="9" spans="1:5" ht="12.75">
      <c r="A9" s="100">
        <v>567</v>
      </c>
      <c r="B9" s="76" t="s">
        <v>266</v>
      </c>
      <c r="C9" s="107">
        <v>3656.08</v>
      </c>
      <c r="D9" s="239"/>
      <c r="E9" s="34">
        <f>C9-D9</f>
        <v>3656.08</v>
      </c>
    </row>
    <row r="10" spans="1:5" ht="12.75">
      <c r="A10" s="100">
        <v>567</v>
      </c>
      <c r="B10" s="76" t="s">
        <v>370</v>
      </c>
      <c r="C10" s="107">
        <v>296.0999999999999</v>
      </c>
      <c r="D10" s="239"/>
      <c r="E10" s="34">
        <f aca="true" t="shared" si="0" ref="E10:E103">C10-D10</f>
        <v>296.0999999999999</v>
      </c>
    </row>
    <row r="11" spans="1:5" ht="12.75">
      <c r="A11" s="100">
        <v>567</v>
      </c>
      <c r="B11" s="76" t="s">
        <v>371</v>
      </c>
      <c r="C11" s="107">
        <v>788</v>
      </c>
      <c r="D11" s="239"/>
      <c r="E11" s="34">
        <f t="shared" si="0"/>
        <v>788</v>
      </c>
    </row>
    <row r="12" spans="1:5" ht="12.75">
      <c r="A12" s="100">
        <v>567</v>
      </c>
      <c r="B12" s="76" t="s">
        <v>240</v>
      </c>
      <c r="C12" s="106">
        <v>2608.2</v>
      </c>
      <c r="D12" s="240"/>
      <c r="E12" s="34">
        <f t="shared" si="0"/>
        <v>2608.2</v>
      </c>
    </row>
    <row r="13" spans="1:5" ht="12.75">
      <c r="A13" s="100">
        <v>567</v>
      </c>
      <c r="B13" s="76" t="s">
        <v>105</v>
      </c>
      <c r="C13" s="107">
        <v>4650</v>
      </c>
      <c r="D13" s="239"/>
      <c r="E13" s="34">
        <f t="shared" si="0"/>
        <v>4650</v>
      </c>
    </row>
    <row r="14" spans="1:5" ht="12.75">
      <c r="A14" s="100">
        <v>567</v>
      </c>
      <c r="B14" s="76" t="s">
        <v>351</v>
      </c>
      <c r="C14" s="108">
        <v>1985</v>
      </c>
      <c r="D14" s="241"/>
      <c r="E14" s="34">
        <f t="shared" si="0"/>
        <v>1985</v>
      </c>
    </row>
    <row r="15" spans="1:5" ht="12.75">
      <c r="A15" s="100">
        <v>567</v>
      </c>
      <c r="B15" s="76" t="s">
        <v>560</v>
      </c>
      <c r="C15" s="109">
        <v>21212</v>
      </c>
      <c r="D15" s="242">
        <v>21211</v>
      </c>
      <c r="E15" s="34">
        <f t="shared" si="0"/>
        <v>1</v>
      </c>
    </row>
    <row r="16" spans="1:5" ht="12.75">
      <c r="A16" s="100">
        <v>567</v>
      </c>
      <c r="B16" s="76" t="s">
        <v>588</v>
      </c>
      <c r="C16" s="109">
        <v>5676.12</v>
      </c>
      <c r="D16" s="242"/>
      <c r="E16" s="34">
        <f t="shared" si="0"/>
        <v>5676.12</v>
      </c>
    </row>
    <row r="17" spans="1:5" ht="12.75">
      <c r="A17" s="100">
        <v>567</v>
      </c>
      <c r="B17" s="76" t="s">
        <v>52</v>
      </c>
      <c r="C17" s="109">
        <v>5360</v>
      </c>
      <c r="D17" s="242"/>
      <c r="E17" s="34">
        <f t="shared" si="0"/>
        <v>5360</v>
      </c>
    </row>
    <row r="18" spans="1:5" ht="12.75">
      <c r="A18" s="100">
        <v>567</v>
      </c>
      <c r="B18" s="75" t="s">
        <v>414</v>
      </c>
      <c r="C18" s="109">
        <v>13340</v>
      </c>
      <c r="D18" s="242"/>
      <c r="E18" s="34">
        <f t="shared" si="0"/>
        <v>13340</v>
      </c>
    </row>
    <row r="19" spans="1:5" ht="12.75">
      <c r="A19" s="100">
        <v>567</v>
      </c>
      <c r="B19" s="76" t="s">
        <v>150</v>
      </c>
      <c r="C19" s="109">
        <v>12638.17</v>
      </c>
      <c r="D19" s="242">
        <v>6319.08</v>
      </c>
      <c r="E19" s="34">
        <f t="shared" si="0"/>
        <v>6319.09</v>
      </c>
    </row>
    <row r="20" spans="1:5" ht="12.75">
      <c r="A20" s="100">
        <v>567</v>
      </c>
      <c r="B20" s="76" t="s">
        <v>77</v>
      </c>
      <c r="C20" s="109">
        <v>2960</v>
      </c>
      <c r="D20" s="242"/>
      <c r="E20" s="34">
        <f t="shared" si="0"/>
        <v>2960</v>
      </c>
    </row>
    <row r="21" spans="1:5" ht="12.75">
      <c r="A21" s="100">
        <v>567</v>
      </c>
      <c r="B21" s="76" t="s">
        <v>373</v>
      </c>
      <c r="C21" s="109">
        <v>1573.48</v>
      </c>
      <c r="D21" s="242"/>
      <c r="E21" s="34">
        <f t="shared" si="0"/>
        <v>1573.48</v>
      </c>
    </row>
    <row r="22" spans="1:5" ht="12.75">
      <c r="A22" s="100">
        <v>567</v>
      </c>
      <c r="B22" s="76" t="s">
        <v>394</v>
      </c>
      <c r="C22" s="109">
        <v>1190</v>
      </c>
      <c r="D22" s="242"/>
      <c r="E22" s="34">
        <f t="shared" si="0"/>
        <v>1190</v>
      </c>
    </row>
    <row r="23" spans="1:5" ht="12.75">
      <c r="A23" s="100">
        <v>567</v>
      </c>
      <c r="B23" s="76" t="s">
        <v>10</v>
      </c>
      <c r="C23" s="109">
        <v>0</v>
      </c>
      <c r="D23" s="242"/>
      <c r="E23" s="34">
        <f t="shared" si="0"/>
        <v>0</v>
      </c>
    </row>
    <row r="24" spans="1:5" ht="12.75">
      <c r="A24" s="100">
        <v>567</v>
      </c>
      <c r="B24" s="76" t="s">
        <v>11</v>
      </c>
      <c r="C24" s="109">
        <v>2510</v>
      </c>
      <c r="D24" s="242"/>
      <c r="E24" s="34">
        <f t="shared" si="0"/>
        <v>2510</v>
      </c>
    </row>
    <row r="25" spans="1:5" ht="12.75">
      <c r="A25" s="100">
        <v>567</v>
      </c>
      <c r="B25" s="76" t="s">
        <v>80</v>
      </c>
      <c r="C25" s="109">
        <v>140</v>
      </c>
      <c r="D25" s="242"/>
      <c r="E25" s="34">
        <f t="shared" si="0"/>
        <v>140</v>
      </c>
    </row>
    <row r="26" spans="1:5" ht="12.75">
      <c r="A26" s="100">
        <v>567</v>
      </c>
      <c r="B26" s="76" t="s">
        <v>81</v>
      </c>
      <c r="C26" s="106">
        <v>2477785.26</v>
      </c>
      <c r="D26" s="240">
        <v>1250631.79</v>
      </c>
      <c r="E26" s="34">
        <f t="shared" si="0"/>
        <v>1227153.4699999997</v>
      </c>
    </row>
    <row r="27" spans="1:5" ht="12.75">
      <c r="A27" s="100">
        <v>567</v>
      </c>
      <c r="B27" s="76" t="s">
        <v>82</v>
      </c>
      <c r="C27" s="109">
        <v>431</v>
      </c>
      <c r="D27" s="242"/>
      <c r="E27" s="34">
        <f t="shared" si="0"/>
        <v>431</v>
      </c>
    </row>
    <row r="28" spans="1:5" ht="12.75">
      <c r="A28" s="100">
        <v>567</v>
      </c>
      <c r="B28" s="76" t="s">
        <v>287</v>
      </c>
      <c r="C28" s="109">
        <v>3</v>
      </c>
      <c r="D28" s="242"/>
      <c r="E28" s="34">
        <f t="shared" si="0"/>
        <v>3</v>
      </c>
    </row>
    <row r="29" spans="1:5" ht="12.75">
      <c r="A29" s="100">
        <v>567</v>
      </c>
      <c r="B29" s="76" t="s">
        <v>25</v>
      </c>
      <c r="C29" s="109">
        <v>3043.48</v>
      </c>
      <c r="D29" s="242"/>
      <c r="E29" s="34">
        <f t="shared" si="0"/>
        <v>3043.48</v>
      </c>
    </row>
    <row r="30" spans="1:5" ht="12.75">
      <c r="A30" s="100">
        <v>567</v>
      </c>
      <c r="B30" s="76" t="s">
        <v>24</v>
      </c>
      <c r="C30" s="109">
        <v>1203.1</v>
      </c>
      <c r="D30" s="242"/>
      <c r="E30" s="34">
        <f t="shared" si="0"/>
        <v>1203.1</v>
      </c>
    </row>
    <row r="31" spans="1:5" ht="12.75">
      <c r="A31" s="100">
        <v>567</v>
      </c>
      <c r="B31" s="76" t="s">
        <v>444</v>
      </c>
      <c r="C31" s="109">
        <v>9600</v>
      </c>
      <c r="D31" s="242"/>
      <c r="E31" s="34">
        <f t="shared" si="0"/>
        <v>9600</v>
      </c>
    </row>
    <row r="32" spans="1:5" ht="12.75">
      <c r="A32" s="100">
        <v>567</v>
      </c>
      <c r="B32" s="76" t="s">
        <v>97</v>
      </c>
      <c r="C32" s="109">
        <v>15243.63</v>
      </c>
      <c r="D32" s="242">
        <v>15242.63</v>
      </c>
      <c r="E32" s="34">
        <f t="shared" si="0"/>
        <v>1</v>
      </c>
    </row>
    <row r="33" spans="1:5" ht="12.75">
      <c r="A33" s="100">
        <v>567</v>
      </c>
      <c r="B33" s="76" t="s">
        <v>263</v>
      </c>
      <c r="C33" s="109">
        <v>3822.61</v>
      </c>
      <c r="D33" s="242"/>
      <c r="E33" s="34">
        <f t="shared" si="0"/>
        <v>3822.61</v>
      </c>
    </row>
    <row r="34" spans="1:5" ht="12.75">
      <c r="A34" s="100">
        <v>567</v>
      </c>
      <c r="B34" s="76" t="s">
        <v>472</v>
      </c>
      <c r="C34" s="109">
        <v>2840.52</v>
      </c>
      <c r="D34" s="242">
        <f>631.55*2</f>
        <v>1263.1</v>
      </c>
      <c r="E34" s="34">
        <f t="shared" si="0"/>
        <v>1577.42</v>
      </c>
    </row>
    <row r="35" spans="1:5" ht="12.75">
      <c r="A35" s="100">
        <v>567</v>
      </c>
      <c r="B35" s="76" t="s">
        <v>201</v>
      </c>
      <c r="C35" s="109">
        <v>2606.67</v>
      </c>
      <c r="D35" s="242"/>
      <c r="E35" s="34">
        <f t="shared" si="0"/>
        <v>2606.67</v>
      </c>
    </row>
    <row r="36" spans="1:5" ht="12.75">
      <c r="A36" s="100">
        <v>567</v>
      </c>
      <c r="B36" s="76" t="s">
        <v>201</v>
      </c>
      <c r="C36" s="109">
        <v>1872.97</v>
      </c>
      <c r="D36" s="242"/>
      <c r="E36" s="34">
        <f t="shared" si="0"/>
        <v>1872.97</v>
      </c>
    </row>
    <row r="37" spans="1:5" ht="12.75">
      <c r="A37" s="100">
        <v>567</v>
      </c>
      <c r="B37" s="76" t="s">
        <v>442</v>
      </c>
      <c r="C37" s="109">
        <v>1351.35</v>
      </c>
      <c r="D37" s="242"/>
      <c r="E37" s="34">
        <f t="shared" si="0"/>
        <v>1351.35</v>
      </c>
    </row>
    <row r="38" spans="1:5" ht="12.75">
      <c r="A38" s="100">
        <v>567</v>
      </c>
      <c r="B38" s="76" t="s">
        <v>264</v>
      </c>
      <c r="C38" s="109">
        <v>43107</v>
      </c>
      <c r="D38" s="242">
        <v>43106</v>
      </c>
      <c r="E38" s="34">
        <f t="shared" si="0"/>
        <v>1</v>
      </c>
    </row>
    <row r="39" spans="1:5" ht="12.75">
      <c r="A39" s="100">
        <v>567</v>
      </c>
      <c r="B39" s="76" t="s">
        <v>202</v>
      </c>
      <c r="C39" s="109">
        <v>234782.61</v>
      </c>
      <c r="D39" s="242">
        <v>234781.61</v>
      </c>
      <c r="E39" s="34">
        <f t="shared" si="0"/>
        <v>1</v>
      </c>
    </row>
    <row r="40" spans="1:5" ht="12.75">
      <c r="A40" s="100">
        <v>567</v>
      </c>
      <c r="B40" s="76" t="s">
        <v>487</v>
      </c>
      <c r="C40" s="109">
        <v>3088.86</v>
      </c>
      <c r="D40" s="242"/>
      <c r="E40" s="34">
        <f t="shared" si="0"/>
        <v>3088.86</v>
      </c>
    </row>
    <row r="41" spans="1:5" ht="12.75">
      <c r="A41" s="100">
        <v>567</v>
      </c>
      <c r="B41" s="76" t="s">
        <v>488</v>
      </c>
      <c r="C41" s="109">
        <v>1702.59</v>
      </c>
      <c r="D41" s="242"/>
      <c r="E41" s="34">
        <f t="shared" si="0"/>
        <v>1702.59</v>
      </c>
    </row>
    <row r="42" spans="1:5" ht="12.75">
      <c r="A42" s="100">
        <v>567</v>
      </c>
      <c r="B42" s="83" t="s">
        <v>504</v>
      </c>
      <c r="C42" s="109">
        <v>2303.53</v>
      </c>
      <c r="D42" s="242"/>
      <c r="E42" s="34">
        <f t="shared" si="0"/>
        <v>2303.53</v>
      </c>
    </row>
    <row r="43" spans="1:5" ht="12.75">
      <c r="A43" s="100">
        <v>567</v>
      </c>
      <c r="B43" s="83" t="s">
        <v>503</v>
      </c>
      <c r="C43" s="106">
        <v>1999</v>
      </c>
      <c r="D43" s="240"/>
      <c r="E43" s="34">
        <f t="shared" si="0"/>
        <v>1999</v>
      </c>
    </row>
    <row r="44" spans="1:5" ht="12.75">
      <c r="A44" s="100">
        <v>567</v>
      </c>
      <c r="B44" s="76" t="s">
        <v>506</v>
      </c>
      <c r="C44" s="106">
        <v>1856.61</v>
      </c>
      <c r="D44" s="240"/>
      <c r="E44" s="34">
        <f t="shared" si="0"/>
        <v>1856.61</v>
      </c>
    </row>
    <row r="45" spans="1:5" ht="12.75">
      <c r="A45" s="100">
        <v>567</v>
      </c>
      <c r="B45" s="76" t="s">
        <v>514</v>
      </c>
      <c r="C45" s="109">
        <v>5680.92</v>
      </c>
      <c r="D45" s="242">
        <v>2812.05</v>
      </c>
      <c r="E45" s="34">
        <f t="shared" si="0"/>
        <v>2868.87</v>
      </c>
    </row>
    <row r="46" spans="1:5" ht="12.75">
      <c r="A46" s="100">
        <v>567</v>
      </c>
      <c r="B46" s="76" t="s">
        <v>518</v>
      </c>
      <c r="C46" s="106">
        <v>1759.72</v>
      </c>
      <c r="D46" s="240"/>
      <c r="E46" s="34">
        <f t="shared" si="0"/>
        <v>1759.72</v>
      </c>
    </row>
    <row r="47" spans="1:5" ht="12.75">
      <c r="A47" s="100">
        <v>567</v>
      </c>
      <c r="B47" s="76" t="s">
        <v>335</v>
      </c>
      <c r="C47" s="106">
        <v>4915.5</v>
      </c>
      <c r="D47" s="240"/>
      <c r="E47" s="34">
        <f t="shared" si="0"/>
        <v>4915.5</v>
      </c>
    </row>
    <row r="48" spans="1:5" ht="12.75">
      <c r="A48" s="100">
        <v>567</v>
      </c>
      <c r="B48" s="76" t="s">
        <v>568</v>
      </c>
      <c r="C48" s="106">
        <v>8824.82</v>
      </c>
      <c r="D48" s="240"/>
      <c r="E48" s="34">
        <f t="shared" si="0"/>
        <v>8824.82</v>
      </c>
    </row>
    <row r="49" spans="1:5" ht="12.75">
      <c r="A49" s="100">
        <v>567</v>
      </c>
      <c r="B49" s="76" t="s">
        <v>571</v>
      </c>
      <c r="C49" s="106">
        <v>3364</v>
      </c>
      <c r="D49" s="240"/>
      <c r="E49" s="320">
        <f t="shared" si="0"/>
        <v>3364</v>
      </c>
    </row>
    <row r="50" spans="1:5" ht="12.75">
      <c r="A50" s="100">
        <v>567</v>
      </c>
      <c r="B50" s="76" t="s">
        <v>584</v>
      </c>
      <c r="C50" s="106">
        <v>3422</v>
      </c>
      <c r="D50" s="240"/>
      <c r="E50" s="320">
        <f t="shared" si="0"/>
        <v>3422</v>
      </c>
    </row>
    <row r="51" spans="1:5" ht="12.75">
      <c r="A51" s="100">
        <v>567</v>
      </c>
      <c r="B51" s="76" t="s">
        <v>576</v>
      </c>
      <c r="C51" s="106">
        <v>3571.09</v>
      </c>
      <c r="D51" s="240"/>
      <c r="E51" s="320">
        <f t="shared" si="0"/>
        <v>3571.09</v>
      </c>
    </row>
    <row r="52" spans="1:5" ht="12.75">
      <c r="A52" s="100">
        <v>567</v>
      </c>
      <c r="B52" s="76" t="s">
        <v>586</v>
      </c>
      <c r="C52" s="106">
        <v>2209.8</v>
      </c>
      <c r="D52" s="240"/>
      <c r="E52" s="320">
        <f t="shared" si="0"/>
        <v>2209.8</v>
      </c>
    </row>
    <row r="53" spans="1:5" ht="12.75">
      <c r="A53" s="100">
        <v>567</v>
      </c>
      <c r="B53" s="83" t="s">
        <v>612</v>
      </c>
      <c r="C53" s="106">
        <v>8410</v>
      </c>
      <c r="D53" s="240"/>
      <c r="E53" s="320">
        <f t="shared" si="0"/>
        <v>8410</v>
      </c>
    </row>
    <row r="54" spans="1:5" ht="22.5">
      <c r="A54" s="100">
        <v>567</v>
      </c>
      <c r="B54" s="83" t="s">
        <v>605</v>
      </c>
      <c r="C54" s="106">
        <v>4889.4</v>
      </c>
      <c r="D54" s="240">
        <f>631.55*2</f>
        <v>1263.1</v>
      </c>
      <c r="E54" s="320">
        <f t="shared" si="0"/>
        <v>3626.2999999999997</v>
      </c>
    </row>
    <row r="55" spans="1:5" ht="12.75">
      <c r="A55" s="100">
        <v>567</v>
      </c>
      <c r="B55" s="83" t="s">
        <v>614</v>
      </c>
      <c r="C55" s="106">
        <v>2115.84</v>
      </c>
      <c r="D55" s="240"/>
      <c r="E55" s="320">
        <f t="shared" si="0"/>
        <v>2115.84</v>
      </c>
    </row>
    <row r="56" spans="1:5" ht="12.75">
      <c r="A56" s="100">
        <v>567</v>
      </c>
      <c r="B56" s="83" t="s">
        <v>617</v>
      </c>
      <c r="C56" s="106">
        <v>20852.16</v>
      </c>
      <c r="D56" s="240">
        <f>1703.12*2</f>
        <v>3406.24</v>
      </c>
      <c r="E56" s="320">
        <f t="shared" si="0"/>
        <v>17445.92</v>
      </c>
    </row>
    <row r="57" spans="1:5" ht="12.75">
      <c r="A57" s="100">
        <v>567</v>
      </c>
      <c r="B57" s="83" t="s">
        <v>623</v>
      </c>
      <c r="C57" s="106">
        <v>4625.1</v>
      </c>
      <c r="D57" s="240"/>
      <c r="E57" s="320">
        <f t="shared" si="0"/>
        <v>4625.1</v>
      </c>
    </row>
    <row r="58" spans="1:5" ht="12.75">
      <c r="A58" s="100">
        <v>567</v>
      </c>
      <c r="B58" s="83" t="s">
        <v>621</v>
      </c>
      <c r="C58" s="106">
        <v>12821.48</v>
      </c>
      <c r="D58" s="240"/>
      <c r="E58" s="320">
        <f t="shared" si="0"/>
        <v>12821.48</v>
      </c>
    </row>
    <row r="59" spans="1:5" ht="12.75">
      <c r="A59" s="100">
        <v>567</v>
      </c>
      <c r="B59" s="83" t="s">
        <v>603</v>
      </c>
      <c r="C59" s="109">
        <v>3756.66</v>
      </c>
      <c r="D59" s="242">
        <v>1095.7</v>
      </c>
      <c r="E59" s="320">
        <f t="shared" si="0"/>
        <v>2660.96</v>
      </c>
    </row>
    <row r="60" spans="1:5" ht="12.75">
      <c r="A60" s="100">
        <v>567</v>
      </c>
      <c r="B60" s="232" t="s">
        <v>55</v>
      </c>
      <c r="C60" s="110">
        <v>22000</v>
      </c>
      <c r="D60" s="243">
        <v>21999</v>
      </c>
      <c r="E60" s="320">
        <f t="shared" si="0"/>
        <v>1</v>
      </c>
    </row>
    <row r="61" spans="1:5" ht="12.75">
      <c r="A61" s="100">
        <v>567</v>
      </c>
      <c r="B61" s="232" t="s">
        <v>639</v>
      </c>
      <c r="C61" s="110">
        <v>2549.59</v>
      </c>
      <c r="D61" s="243"/>
      <c r="E61" s="320">
        <f t="shared" si="0"/>
        <v>2549.59</v>
      </c>
    </row>
    <row r="62" spans="1:5" ht="22.5">
      <c r="A62" s="100">
        <v>567</v>
      </c>
      <c r="B62" s="233" t="s">
        <v>662</v>
      </c>
      <c r="C62" s="110">
        <v>4247.18</v>
      </c>
      <c r="D62" s="243"/>
      <c r="E62" s="320">
        <f t="shared" si="0"/>
        <v>4247.18</v>
      </c>
    </row>
    <row r="63" spans="1:5" ht="12.75">
      <c r="A63" s="100">
        <v>567</v>
      </c>
      <c r="B63" s="83" t="s">
        <v>658</v>
      </c>
      <c r="C63" s="106">
        <v>13099.996000000001</v>
      </c>
      <c r="D63" s="240"/>
      <c r="E63" s="320">
        <f t="shared" si="0"/>
        <v>13099.996000000001</v>
      </c>
    </row>
    <row r="64" spans="1:5" ht="12.75">
      <c r="A64" s="100">
        <v>567</v>
      </c>
      <c r="B64" s="83" t="s">
        <v>659</v>
      </c>
      <c r="C64" s="106">
        <v>16175.306799999998</v>
      </c>
      <c r="D64" s="240"/>
      <c r="E64" s="320">
        <f t="shared" si="0"/>
        <v>16175.306799999998</v>
      </c>
    </row>
    <row r="65" spans="1:5" ht="12.75">
      <c r="A65" s="100">
        <v>567</v>
      </c>
      <c r="B65" s="233" t="s">
        <v>686</v>
      </c>
      <c r="C65" s="110">
        <v>2649.44</v>
      </c>
      <c r="D65" s="243"/>
      <c r="E65" s="320">
        <f t="shared" si="0"/>
        <v>2649.44</v>
      </c>
    </row>
    <row r="66" spans="1:5" ht="12.75">
      <c r="A66" s="100">
        <v>567</v>
      </c>
      <c r="B66" s="233" t="s">
        <v>687</v>
      </c>
      <c r="C66" s="110">
        <v>2850.12</v>
      </c>
      <c r="D66" s="243"/>
      <c r="E66" s="320">
        <f t="shared" si="0"/>
        <v>2850.12</v>
      </c>
    </row>
    <row r="67" spans="1:5" ht="22.5">
      <c r="A67" s="100">
        <v>567</v>
      </c>
      <c r="B67" s="88" t="s">
        <v>800</v>
      </c>
      <c r="C67" s="106">
        <v>2782.72</v>
      </c>
      <c r="D67" s="240"/>
      <c r="E67" s="320">
        <f t="shared" si="0"/>
        <v>2782.72</v>
      </c>
    </row>
    <row r="68" spans="1:5" ht="22.5">
      <c r="A68" s="100">
        <v>567</v>
      </c>
      <c r="B68" s="88" t="s">
        <v>800</v>
      </c>
      <c r="C68" s="106">
        <v>2782.72</v>
      </c>
      <c r="D68" s="240"/>
      <c r="E68" s="320">
        <f t="shared" si="0"/>
        <v>2782.72</v>
      </c>
    </row>
    <row r="69" spans="1:5" ht="22.5">
      <c r="A69" s="100">
        <v>567</v>
      </c>
      <c r="B69" s="88" t="s">
        <v>800</v>
      </c>
      <c r="C69" s="106">
        <v>2782.72</v>
      </c>
      <c r="D69" s="240"/>
      <c r="E69" s="320">
        <f t="shared" si="0"/>
        <v>2782.72</v>
      </c>
    </row>
    <row r="70" spans="1:5" ht="22.5">
      <c r="A70" s="100">
        <v>567</v>
      </c>
      <c r="B70" s="88" t="s">
        <v>800</v>
      </c>
      <c r="C70" s="106">
        <v>2782.72</v>
      </c>
      <c r="D70" s="240"/>
      <c r="E70" s="320">
        <f t="shared" si="0"/>
        <v>2782.72</v>
      </c>
    </row>
    <row r="71" spans="1:5" ht="22.5">
      <c r="A71" s="100">
        <v>567</v>
      </c>
      <c r="B71" s="88" t="s">
        <v>800</v>
      </c>
      <c r="C71" s="106">
        <v>2782.72</v>
      </c>
      <c r="D71" s="240"/>
      <c r="E71" s="320">
        <f t="shared" si="0"/>
        <v>2782.72</v>
      </c>
    </row>
    <row r="72" spans="1:5" ht="22.5">
      <c r="A72" s="100">
        <v>567</v>
      </c>
      <c r="B72" s="88" t="s">
        <v>801</v>
      </c>
      <c r="C72" s="106">
        <v>9168.64</v>
      </c>
      <c r="D72" s="240"/>
      <c r="E72" s="320">
        <f t="shared" si="0"/>
        <v>9168.64</v>
      </c>
    </row>
    <row r="73" spans="1:5" ht="22.5">
      <c r="A73" s="100">
        <v>567</v>
      </c>
      <c r="B73" s="88" t="s">
        <v>802</v>
      </c>
      <c r="C73" s="106">
        <v>4992.64</v>
      </c>
      <c r="D73" s="240"/>
      <c r="E73" s="320">
        <f t="shared" si="0"/>
        <v>4992.64</v>
      </c>
    </row>
    <row r="74" spans="1:5" ht="22.5">
      <c r="A74" s="100">
        <v>567</v>
      </c>
      <c r="B74" s="88" t="s">
        <v>802</v>
      </c>
      <c r="C74" s="106">
        <v>4992.64</v>
      </c>
      <c r="D74" s="240"/>
      <c r="E74" s="320">
        <f t="shared" si="0"/>
        <v>4992.64</v>
      </c>
    </row>
    <row r="75" spans="1:5" ht="22.5">
      <c r="A75" s="100">
        <v>567</v>
      </c>
      <c r="B75" s="88" t="s">
        <v>802</v>
      </c>
      <c r="C75" s="106">
        <v>4992.64</v>
      </c>
      <c r="D75" s="240"/>
      <c r="E75" s="320">
        <f t="shared" si="0"/>
        <v>4992.64</v>
      </c>
    </row>
    <row r="76" spans="1:5" ht="22.5">
      <c r="A76" s="100">
        <v>567</v>
      </c>
      <c r="B76" s="88" t="s">
        <v>802</v>
      </c>
      <c r="C76" s="106">
        <v>4992.64</v>
      </c>
      <c r="D76" s="240"/>
      <c r="E76" s="320">
        <f t="shared" si="0"/>
        <v>4992.64</v>
      </c>
    </row>
    <row r="77" spans="1:5" ht="22.5">
      <c r="A77" s="100">
        <v>567</v>
      </c>
      <c r="B77" s="88" t="s">
        <v>802</v>
      </c>
      <c r="C77" s="106">
        <v>4992.64</v>
      </c>
      <c r="D77" s="240"/>
      <c r="E77" s="320">
        <f t="shared" si="0"/>
        <v>4992.64</v>
      </c>
    </row>
    <row r="78" spans="1:5" ht="22.5">
      <c r="A78" s="100">
        <v>567</v>
      </c>
      <c r="B78" s="88" t="s">
        <v>802</v>
      </c>
      <c r="C78" s="106">
        <v>4992.64</v>
      </c>
      <c r="D78" s="240"/>
      <c r="E78" s="320">
        <f t="shared" si="0"/>
        <v>4992.64</v>
      </c>
    </row>
    <row r="79" spans="1:5" ht="22.5">
      <c r="A79" s="100">
        <v>567</v>
      </c>
      <c r="B79" s="88" t="s">
        <v>802</v>
      </c>
      <c r="C79" s="106">
        <v>4992.64</v>
      </c>
      <c r="D79" s="240"/>
      <c r="E79" s="320">
        <f t="shared" si="0"/>
        <v>4992.64</v>
      </c>
    </row>
    <row r="80" spans="1:5" ht="22.5">
      <c r="A80" s="100">
        <v>567</v>
      </c>
      <c r="B80" s="88" t="s">
        <v>803</v>
      </c>
      <c r="C80" s="106">
        <v>4383.79</v>
      </c>
      <c r="D80" s="240"/>
      <c r="E80" s="320">
        <f t="shared" si="0"/>
        <v>4383.79</v>
      </c>
    </row>
    <row r="81" spans="1:5" ht="22.5">
      <c r="A81" s="100">
        <v>567</v>
      </c>
      <c r="B81" s="88" t="s">
        <v>803</v>
      </c>
      <c r="C81" s="106">
        <v>4383.79</v>
      </c>
      <c r="D81" s="240"/>
      <c r="E81" s="320">
        <f t="shared" si="0"/>
        <v>4383.79</v>
      </c>
    </row>
    <row r="82" spans="1:5" ht="22.5">
      <c r="A82" s="100">
        <v>567</v>
      </c>
      <c r="B82" s="88" t="s">
        <v>803</v>
      </c>
      <c r="C82" s="106">
        <v>4383.79</v>
      </c>
      <c r="D82" s="240"/>
      <c r="E82" s="320">
        <f t="shared" si="0"/>
        <v>4383.79</v>
      </c>
    </row>
    <row r="83" spans="1:5" ht="22.5">
      <c r="A83" s="100">
        <v>567</v>
      </c>
      <c r="B83" s="88" t="s">
        <v>803</v>
      </c>
      <c r="C83" s="106">
        <v>4383.79</v>
      </c>
      <c r="D83" s="240"/>
      <c r="E83" s="320">
        <f t="shared" si="0"/>
        <v>4383.79</v>
      </c>
    </row>
    <row r="84" spans="1:5" ht="22.5">
      <c r="A84" s="100">
        <v>567</v>
      </c>
      <c r="B84" s="88" t="s">
        <v>803</v>
      </c>
      <c r="C84" s="106">
        <v>4383.79</v>
      </c>
      <c r="D84" s="240"/>
      <c r="E84" s="320">
        <f t="shared" si="0"/>
        <v>4383.79</v>
      </c>
    </row>
    <row r="85" spans="1:5" ht="22.5">
      <c r="A85" s="100">
        <v>567</v>
      </c>
      <c r="B85" s="88" t="s">
        <v>803</v>
      </c>
      <c r="C85" s="106">
        <v>4383.79</v>
      </c>
      <c r="D85" s="240"/>
      <c r="E85" s="320">
        <f t="shared" si="0"/>
        <v>4383.79</v>
      </c>
    </row>
    <row r="86" spans="1:5" ht="22.5">
      <c r="A86" s="100">
        <v>567</v>
      </c>
      <c r="B86" s="88" t="s">
        <v>803</v>
      </c>
      <c r="C86" s="106">
        <v>4383.79</v>
      </c>
      <c r="D86" s="240"/>
      <c r="E86" s="320">
        <f t="shared" si="0"/>
        <v>4383.79</v>
      </c>
    </row>
    <row r="87" spans="1:5" ht="22.5">
      <c r="A87" s="100">
        <v>567</v>
      </c>
      <c r="B87" s="88" t="s">
        <v>803</v>
      </c>
      <c r="C87" s="106">
        <v>4383.79</v>
      </c>
      <c r="D87" s="240"/>
      <c r="E87" s="320">
        <f t="shared" si="0"/>
        <v>4383.79</v>
      </c>
    </row>
    <row r="88" spans="1:5" ht="22.5">
      <c r="A88" s="100">
        <v>567</v>
      </c>
      <c r="B88" s="88" t="s">
        <v>803</v>
      </c>
      <c r="C88" s="106">
        <v>4383.79</v>
      </c>
      <c r="D88" s="240"/>
      <c r="E88" s="320">
        <f t="shared" si="0"/>
        <v>4383.79</v>
      </c>
    </row>
    <row r="89" spans="1:5" ht="22.5">
      <c r="A89" s="100">
        <v>567</v>
      </c>
      <c r="B89" s="88" t="s">
        <v>803</v>
      </c>
      <c r="C89" s="106">
        <v>4383.79</v>
      </c>
      <c r="D89" s="240"/>
      <c r="E89" s="320">
        <f t="shared" si="0"/>
        <v>4383.79</v>
      </c>
    </row>
    <row r="90" spans="1:5" ht="22.5">
      <c r="A90" s="100">
        <v>567</v>
      </c>
      <c r="B90" s="88" t="s">
        <v>804</v>
      </c>
      <c r="C90" s="106">
        <v>4734.95</v>
      </c>
      <c r="D90" s="240"/>
      <c r="E90" s="320">
        <f t="shared" si="0"/>
        <v>4734.95</v>
      </c>
    </row>
    <row r="91" spans="1:5" ht="22.5">
      <c r="A91" s="100">
        <v>567</v>
      </c>
      <c r="B91" s="88" t="s">
        <v>804</v>
      </c>
      <c r="C91" s="106">
        <v>4734.95</v>
      </c>
      <c r="D91" s="240"/>
      <c r="E91" s="320">
        <f t="shared" si="0"/>
        <v>4734.95</v>
      </c>
    </row>
    <row r="92" spans="1:5" ht="22.5">
      <c r="A92" s="100">
        <v>567</v>
      </c>
      <c r="B92" s="88" t="s">
        <v>805</v>
      </c>
      <c r="C92" s="106">
        <v>22078.51</v>
      </c>
      <c r="D92" s="240"/>
      <c r="E92" s="320">
        <f t="shared" si="0"/>
        <v>22078.51</v>
      </c>
    </row>
    <row r="93" spans="1:5" ht="22.5">
      <c r="A93" s="100">
        <v>567</v>
      </c>
      <c r="B93" s="88" t="s">
        <v>805</v>
      </c>
      <c r="C93" s="106">
        <v>22078.51</v>
      </c>
      <c r="D93" s="240"/>
      <c r="E93" s="320">
        <f t="shared" si="0"/>
        <v>22078.51</v>
      </c>
    </row>
    <row r="94" spans="1:5" ht="22.5">
      <c r="A94" s="100">
        <v>567</v>
      </c>
      <c r="B94" s="88" t="s">
        <v>805</v>
      </c>
      <c r="C94" s="106">
        <v>22078.51</v>
      </c>
      <c r="D94" s="240"/>
      <c r="E94" s="320">
        <f t="shared" si="0"/>
        <v>22078.51</v>
      </c>
    </row>
    <row r="95" spans="1:5" ht="22.5">
      <c r="A95" s="100">
        <v>567</v>
      </c>
      <c r="B95" s="88" t="s">
        <v>805</v>
      </c>
      <c r="C95" s="106">
        <v>22078.51</v>
      </c>
      <c r="D95" s="240"/>
      <c r="E95" s="320">
        <f t="shared" si="0"/>
        <v>22078.51</v>
      </c>
    </row>
    <row r="96" spans="1:5" ht="22.5">
      <c r="A96" s="100">
        <v>567</v>
      </c>
      <c r="B96" s="88" t="s">
        <v>805</v>
      </c>
      <c r="C96" s="106">
        <v>22078.51</v>
      </c>
      <c r="D96" s="240"/>
      <c r="E96" s="320">
        <f t="shared" si="0"/>
        <v>22078.51</v>
      </c>
    </row>
    <row r="97" spans="1:5" ht="22.5">
      <c r="A97" s="100">
        <v>567</v>
      </c>
      <c r="B97" s="282" t="s">
        <v>743</v>
      </c>
      <c r="C97" s="106">
        <v>2485.67</v>
      </c>
      <c r="D97" s="240"/>
      <c r="E97" s="320">
        <f t="shared" si="0"/>
        <v>2485.67</v>
      </c>
    </row>
    <row r="98" spans="1:5" ht="22.5">
      <c r="A98" s="100">
        <v>567</v>
      </c>
      <c r="B98" s="282" t="s">
        <v>744</v>
      </c>
      <c r="C98" s="106">
        <v>2179.79</v>
      </c>
      <c r="D98" s="240"/>
      <c r="E98" s="320">
        <f t="shared" si="0"/>
        <v>2179.79</v>
      </c>
    </row>
    <row r="99" spans="1:5" ht="12.75">
      <c r="A99" s="100">
        <v>567</v>
      </c>
      <c r="B99" s="282" t="s">
        <v>745</v>
      </c>
      <c r="C99" s="106">
        <f>1037*0.16+1037</f>
        <v>1202.92</v>
      </c>
      <c r="D99" s="240"/>
      <c r="E99" s="320">
        <f t="shared" si="0"/>
        <v>1202.92</v>
      </c>
    </row>
    <row r="100" spans="1:5" ht="12.75">
      <c r="A100" s="100">
        <v>567</v>
      </c>
      <c r="B100" s="282" t="s">
        <v>746</v>
      </c>
      <c r="C100" s="106">
        <f>1691.4*0.16+1691.4</f>
        <v>1962.0240000000001</v>
      </c>
      <c r="D100" s="240"/>
      <c r="E100" s="320">
        <f t="shared" si="0"/>
        <v>1962.0240000000001</v>
      </c>
    </row>
    <row r="101" spans="1:5" ht="12.75">
      <c r="A101" s="100">
        <v>567</v>
      </c>
      <c r="B101" s="282" t="s">
        <v>747</v>
      </c>
      <c r="C101" s="106">
        <f>46444*0.16+46444</f>
        <v>53875.04</v>
      </c>
      <c r="D101" s="240"/>
      <c r="E101" s="320">
        <f t="shared" si="0"/>
        <v>53875.04</v>
      </c>
    </row>
    <row r="102" spans="1:5" ht="12.75">
      <c r="A102" s="267">
        <v>567</v>
      </c>
      <c r="B102" s="93" t="s">
        <v>760</v>
      </c>
      <c r="C102" s="208">
        <v>7077.16</v>
      </c>
      <c r="D102" s="261"/>
      <c r="E102" s="321">
        <f t="shared" si="0"/>
        <v>7077.16</v>
      </c>
    </row>
    <row r="103" spans="1:5" ht="12.75">
      <c r="A103" s="301">
        <v>567</v>
      </c>
      <c r="B103" s="226" t="s">
        <v>832</v>
      </c>
      <c r="C103" s="322">
        <v>6946.08</v>
      </c>
      <c r="D103" s="302"/>
      <c r="E103" s="321">
        <f t="shared" si="0"/>
        <v>6946.08</v>
      </c>
    </row>
    <row r="104" spans="1:5" ht="13.5" thickBot="1">
      <c r="A104" s="301">
        <v>567</v>
      </c>
      <c r="B104" s="226" t="s">
        <v>833</v>
      </c>
      <c r="C104" s="322">
        <v>7883.36</v>
      </c>
      <c r="D104" s="302"/>
      <c r="E104" s="321">
        <f>C104-D104</f>
        <v>7883.36</v>
      </c>
    </row>
    <row r="105" spans="1:5" ht="13.5" thickBot="1">
      <c r="A105" s="288"/>
      <c r="B105" s="155" t="s">
        <v>66</v>
      </c>
      <c r="C105" s="289">
        <f>SUM(C8:C104)</f>
        <v>3349904.4768000008</v>
      </c>
      <c r="D105" s="289">
        <f>SUM(D8:D104)</f>
        <v>1603674.5999999999</v>
      </c>
      <c r="E105" s="289">
        <f>SUM(E8:E104)</f>
        <v>1746229.8768</v>
      </c>
    </row>
    <row r="106" spans="1:4" ht="12.75">
      <c r="A106" s="55"/>
      <c r="B106" s="54"/>
      <c r="C106" s="54"/>
      <c r="D106" s="54"/>
    </row>
    <row r="107" spans="1:4" ht="12.75">
      <c r="A107" s="55"/>
      <c r="B107" s="54"/>
      <c r="C107" s="32"/>
      <c r="D107" s="54"/>
    </row>
    <row r="108" spans="1:4" ht="12.75">
      <c r="A108" s="55"/>
      <c r="B108" s="54"/>
      <c r="C108" s="54"/>
      <c r="D108" s="54"/>
    </row>
  </sheetData>
  <sheetProtection/>
  <mergeCells count="4">
    <mergeCell ref="A6:E6"/>
    <mergeCell ref="A1:E1"/>
    <mergeCell ref="A2:E2"/>
    <mergeCell ref="A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7"/>
  <sheetViews>
    <sheetView zoomScalePageLayoutView="0" workbookViewId="0" topLeftCell="A34">
      <selection activeCell="H18" sqref="H18"/>
    </sheetView>
  </sheetViews>
  <sheetFormatPr defaultColWidth="11.421875" defaultRowHeight="12.75"/>
  <cols>
    <col min="1" max="1" width="6.7109375" style="0" bestFit="1" customWidth="1"/>
    <col min="2" max="2" width="35.140625" style="0" bestFit="1" customWidth="1"/>
    <col min="3" max="3" width="19.7109375" style="0" customWidth="1"/>
    <col min="4" max="4" width="12.28125" style="0" customWidth="1"/>
    <col min="5" max="5" width="15.14062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702</v>
      </c>
      <c r="B4" s="331"/>
      <c r="C4" s="332"/>
      <c r="D4" s="332"/>
      <c r="E4" s="332"/>
    </row>
    <row r="5" spans="1:5" ht="12.75">
      <c r="A5" s="42"/>
      <c r="B5" s="43"/>
      <c r="C5" s="68"/>
      <c r="D5" s="68"/>
      <c r="E5" s="69"/>
    </row>
    <row r="6" spans="1:5" ht="12.75" customHeight="1" thickBot="1">
      <c r="A6" s="333" t="str">
        <f>'HERRAMIENTAS Y MAQUINAS (567 )'!A6:E6</f>
        <v>AL 26 DE DICIEMBRE  DE 2016</v>
      </c>
      <c r="B6" s="334"/>
      <c r="C6" s="334"/>
      <c r="D6" s="334"/>
      <c r="E6" s="334"/>
    </row>
    <row r="7" spans="1:5" ht="34.5" thickBot="1">
      <c r="A7" s="61" t="s">
        <v>692</v>
      </c>
      <c r="B7" s="60" t="s">
        <v>416</v>
      </c>
      <c r="C7" s="132" t="s">
        <v>696</v>
      </c>
      <c r="D7" s="132" t="s">
        <v>723</v>
      </c>
      <c r="E7" s="70" t="s">
        <v>697</v>
      </c>
    </row>
    <row r="8" spans="1:5" ht="12.75">
      <c r="A8" s="135">
        <v>597</v>
      </c>
      <c r="B8" s="98" t="s">
        <v>165</v>
      </c>
      <c r="C8" s="136">
        <v>5699.56</v>
      </c>
      <c r="D8" s="263"/>
      <c r="E8" s="137">
        <f>C8-D8</f>
        <v>5699.56</v>
      </c>
    </row>
    <row r="9" spans="1:5" ht="12.75">
      <c r="A9" s="133">
        <v>597</v>
      </c>
      <c r="B9" s="76" t="s">
        <v>302</v>
      </c>
      <c r="C9" s="78">
        <v>25300</v>
      </c>
      <c r="D9" s="253"/>
      <c r="E9" s="102">
        <f>C9-D9</f>
        <v>25300</v>
      </c>
    </row>
    <row r="10" spans="1:5" ht="12.75">
      <c r="A10" s="133">
        <v>597</v>
      </c>
      <c r="B10" s="76" t="s">
        <v>93</v>
      </c>
      <c r="C10" s="79">
        <v>3690</v>
      </c>
      <c r="D10" s="255"/>
      <c r="E10" s="102">
        <f aca="true" t="shared" si="0" ref="E10:E21">C10-D10</f>
        <v>3690</v>
      </c>
    </row>
    <row r="11" spans="1:5" ht="12.75">
      <c r="A11" s="133">
        <v>597</v>
      </c>
      <c r="B11" s="76" t="s">
        <v>94</v>
      </c>
      <c r="C11" s="79">
        <v>3690</v>
      </c>
      <c r="D11" s="255"/>
      <c r="E11" s="102">
        <f t="shared" si="0"/>
        <v>3690</v>
      </c>
    </row>
    <row r="12" spans="1:5" ht="12.75">
      <c r="A12" s="133">
        <v>597</v>
      </c>
      <c r="B12" s="72" t="s">
        <v>95</v>
      </c>
      <c r="C12" s="79">
        <v>5200</v>
      </c>
      <c r="D12" s="255"/>
      <c r="E12" s="102">
        <f t="shared" si="0"/>
        <v>5200</v>
      </c>
    </row>
    <row r="13" spans="1:5" ht="12.75">
      <c r="A13" s="133">
        <v>597</v>
      </c>
      <c r="B13" s="134" t="s">
        <v>1</v>
      </c>
      <c r="C13" s="78">
        <v>128900</v>
      </c>
      <c r="D13" s="253"/>
      <c r="E13" s="102">
        <f t="shared" si="0"/>
        <v>128900</v>
      </c>
    </row>
    <row r="14" spans="1:5" ht="12.75">
      <c r="A14" s="133">
        <v>597</v>
      </c>
      <c r="B14" s="76" t="s">
        <v>20</v>
      </c>
      <c r="C14" s="78">
        <v>161864</v>
      </c>
      <c r="D14" s="253"/>
      <c r="E14" s="102">
        <f t="shared" si="0"/>
        <v>161864</v>
      </c>
    </row>
    <row r="15" spans="1:5" ht="12.75">
      <c r="A15" s="133">
        <v>597</v>
      </c>
      <c r="B15" s="76" t="s">
        <v>74</v>
      </c>
      <c r="C15" s="78">
        <v>5390</v>
      </c>
      <c r="D15" s="253"/>
      <c r="E15" s="102">
        <f t="shared" si="0"/>
        <v>5390</v>
      </c>
    </row>
    <row r="16" spans="1:5" ht="12.75">
      <c r="A16" s="133">
        <v>597</v>
      </c>
      <c r="B16" s="73" t="s">
        <v>486</v>
      </c>
      <c r="C16" s="78">
        <v>55871.75</v>
      </c>
      <c r="D16" s="253"/>
      <c r="E16" s="102">
        <f t="shared" si="0"/>
        <v>55871.75</v>
      </c>
    </row>
    <row r="17" spans="1:5" ht="12.75">
      <c r="A17" s="133">
        <v>597</v>
      </c>
      <c r="B17" s="73" t="s">
        <v>505</v>
      </c>
      <c r="C17" s="78">
        <v>6020.4</v>
      </c>
      <c r="D17" s="253"/>
      <c r="E17" s="102">
        <f t="shared" si="0"/>
        <v>6020.4</v>
      </c>
    </row>
    <row r="18" spans="1:5" ht="12.75">
      <c r="A18" s="133">
        <v>597</v>
      </c>
      <c r="B18" s="73" t="s">
        <v>517</v>
      </c>
      <c r="C18" s="78">
        <v>35233.55</v>
      </c>
      <c r="D18" s="253"/>
      <c r="E18" s="102">
        <f t="shared" si="0"/>
        <v>35233.55</v>
      </c>
    </row>
    <row r="19" spans="1:5" ht="12.75">
      <c r="A19" s="133">
        <v>597</v>
      </c>
      <c r="B19" s="76" t="s">
        <v>569</v>
      </c>
      <c r="C19" s="81">
        <v>8120</v>
      </c>
      <c r="D19" s="247"/>
      <c r="E19" s="102">
        <f t="shared" si="0"/>
        <v>8120</v>
      </c>
    </row>
    <row r="20" spans="1:5" ht="12.75">
      <c r="A20" s="133">
        <v>597</v>
      </c>
      <c r="B20" s="76" t="s">
        <v>200</v>
      </c>
      <c r="C20" s="81">
        <v>161864</v>
      </c>
      <c r="D20" s="247"/>
      <c r="E20" s="102">
        <f t="shared" si="0"/>
        <v>161864</v>
      </c>
    </row>
    <row r="21" spans="1:5" ht="13.5" thickBot="1">
      <c r="A21" s="67">
        <v>597</v>
      </c>
      <c r="B21" s="76" t="s">
        <v>838</v>
      </c>
      <c r="C21" s="81">
        <v>11020</v>
      </c>
      <c r="D21" s="67"/>
      <c r="E21" s="81">
        <f t="shared" si="0"/>
        <v>11020</v>
      </c>
    </row>
    <row r="22" spans="1:5" ht="13.5" thickBot="1">
      <c r="A22" s="67"/>
      <c r="B22" s="312"/>
      <c r="C22" s="20"/>
      <c r="D22" s="67"/>
      <c r="E22" s="20"/>
    </row>
    <row r="23" spans="1:5" ht="13.5" thickBot="1">
      <c r="A23" s="113"/>
      <c r="B23" s="66" t="s">
        <v>66</v>
      </c>
      <c r="C23" s="138">
        <f>SUM(C8:C21)</f>
        <v>617863.26</v>
      </c>
      <c r="D23" s="138">
        <f>SUM(D8:D20)</f>
        <v>0</v>
      </c>
      <c r="E23" s="138">
        <f>SUM(E8:E21)</f>
        <v>617863.26</v>
      </c>
    </row>
    <row r="29" spans="1:5" ht="12.75">
      <c r="A29" s="16"/>
      <c r="B29" s="19"/>
      <c r="C29" s="18"/>
      <c r="D29" s="18"/>
      <c r="E29" s="25"/>
    </row>
    <row r="30" spans="1:5" ht="12.75">
      <c r="A30" s="336" t="s">
        <v>822</v>
      </c>
      <c r="B30" s="337"/>
      <c r="C30" s="337"/>
      <c r="D30" s="337"/>
      <c r="E30" s="337"/>
    </row>
    <row r="31" spans="1:5" ht="12.75">
      <c r="A31" s="338" t="s">
        <v>823</v>
      </c>
      <c r="B31" s="337"/>
      <c r="C31" s="337"/>
      <c r="D31" s="337"/>
      <c r="E31" s="337"/>
    </row>
    <row r="32" spans="1:5" ht="12.75">
      <c r="A32" s="296"/>
      <c r="B32" s="295"/>
      <c r="C32" s="295"/>
      <c r="D32" s="295"/>
      <c r="E32" s="295"/>
    </row>
    <row r="33" spans="1:5" ht="12.75">
      <c r="A33" s="296"/>
      <c r="B33" s="295"/>
      <c r="C33" s="295"/>
      <c r="D33" s="295"/>
      <c r="E33" s="295"/>
    </row>
    <row r="34" spans="1:5" ht="12.75">
      <c r="A34" s="14"/>
      <c r="B34" s="14"/>
      <c r="C34" s="14"/>
      <c r="D34" s="14"/>
      <c r="E34" s="297"/>
    </row>
    <row r="35" spans="1:5" ht="12.75">
      <c r="A35" s="14"/>
      <c r="B35" s="14"/>
      <c r="C35" s="14"/>
      <c r="D35" s="14"/>
      <c r="E35" s="30"/>
    </row>
    <row r="36" spans="1:5" ht="12.75">
      <c r="A36" s="335" t="s">
        <v>824</v>
      </c>
      <c r="B36" s="335"/>
      <c r="C36" s="335" t="s">
        <v>825</v>
      </c>
      <c r="D36" s="335"/>
      <c r="E36" s="335"/>
    </row>
    <row r="37" spans="1:5" ht="12.75">
      <c r="A37" s="335" t="s">
        <v>826</v>
      </c>
      <c r="B37" s="335"/>
      <c r="C37" s="335" t="s">
        <v>827</v>
      </c>
      <c r="D37" s="335"/>
      <c r="E37" s="335"/>
    </row>
  </sheetData>
  <sheetProtection/>
  <mergeCells count="10">
    <mergeCell ref="A36:B36"/>
    <mergeCell ref="C36:E36"/>
    <mergeCell ref="A37:B37"/>
    <mergeCell ref="C37:E37"/>
    <mergeCell ref="A1:E1"/>
    <mergeCell ref="A2:E2"/>
    <mergeCell ref="A4:E4"/>
    <mergeCell ref="A6:E6"/>
    <mergeCell ref="A30:E30"/>
    <mergeCell ref="A31:E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2">
      <selection activeCell="H29" sqref="H29"/>
    </sheetView>
  </sheetViews>
  <sheetFormatPr defaultColWidth="11.421875" defaultRowHeight="12.75"/>
  <cols>
    <col min="1" max="1" width="6.7109375" style="0" bestFit="1" customWidth="1"/>
    <col min="2" max="2" width="37.7109375" style="0" bestFit="1" customWidth="1"/>
    <col min="3" max="3" width="18.421875" style="0" customWidth="1"/>
    <col min="4" max="4" width="15.140625" style="0" customWidth="1"/>
    <col min="5" max="5" width="13.0039062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502</v>
      </c>
      <c r="B4" s="331"/>
      <c r="C4" s="332"/>
      <c r="D4" s="332"/>
      <c r="E4" s="332"/>
    </row>
    <row r="5" spans="1:5" ht="12.75">
      <c r="A5" s="42"/>
      <c r="B5" s="43"/>
      <c r="C5" s="68"/>
      <c r="D5" s="68"/>
      <c r="E5" s="69"/>
    </row>
    <row r="6" spans="1:5" ht="13.5" customHeight="1" thickBot="1">
      <c r="A6" s="333" t="str">
        <f>'LICENCIA INF. E INTELEC.( 597 )'!A6:E6</f>
        <v>AL 26 DE DICIEMBRE  DE 2016</v>
      </c>
      <c r="B6" s="334"/>
      <c r="C6" s="334"/>
      <c r="D6" s="334"/>
      <c r="E6" s="334"/>
    </row>
    <row r="7" spans="1:5" ht="23.25" thickBot="1">
      <c r="A7" s="71" t="s">
        <v>692</v>
      </c>
      <c r="B7" s="40" t="s">
        <v>416</v>
      </c>
      <c r="C7" s="41" t="s">
        <v>696</v>
      </c>
      <c r="D7" s="213" t="s">
        <v>723</v>
      </c>
      <c r="E7" s="41" t="s">
        <v>697</v>
      </c>
    </row>
    <row r="8" spans="1:5" ht="12.75">
      <c r="A8" s="117">
        <v>569</v>
      </c>
      <c r="B8" s="118" t="s">
        <v>215</v>
      </c>
      <c r="C8" s="119">
        <v>3697.06</v>
      </c>
      <c r="D8" s="119"/>
      <c r="E8" s="119">
        <f>C8-D8</f>
        <v>3697.06</v>
      </c>
    </row>
    <row r="9" spans="1:5" ht="12.75">
      <c r="A9" s="114">
        <v>569</v>
      </c>
      <c r="B9" s="115" t="s">
        <v>216</v>
      </c>
      <c r="C9" s="120">
        <v>426.4</v>
      </c>
      <c r="D9" s="120"/>
      <c r="E9" s="120">
        <f>C9-D9</f>
        <v>426.4</v>
      </c>
    </row>
    <row r="10" spans="1:5" ht="12.75">
      <c r="A10" s="114">
        <v>569</v>
      </c>
      <c r="B10" s="116" t="s">
        <v>217</v>
      </c>
      <c r="C10" s="120">
        <v>880</v>
      </c>
      <c r="D10" s="120"/>
      <c r="E10" s="120">
        <f aca="true" t="shared" si="0" ref="E10:E29">C10-D10</f>
        <v>880</v>
      </c>
    </row>
    <row r="11" spans="1:5" ht="12.75">
      <c r="A11" s="114">
        <v>569</v>
      </c>
      <c r="B11" s="116" t="s">
        <v>374</v>
      </c>
      <c r="C11" s="120">
        <v>7176</v>
      </c>
      <c r="D11" s="120"/>
      <c r="E11" s="120">
        <f t="shared" si="0"/>
        <v>7176</v>
      </c>
    </row>
    <row r="12" spans="1:5" ht="12.75">
      <c r="A12" s="114">
        <v>569</v>
      </c>
      <c r="B12" s="115" t="s">
        <v>375</v>
      </c>
      <c r="C12" s="120">
        <v>63650</v>
      </c>
      <c r="D12" s="120"/>
      <c r="E12" s="120">
        <f t="shared" si="0"/>
        <v>63650</v>
      </c>
    </row>
    <row r="13" spans="1:5" ht="12.75">
      <c r="A13" s="114">
        <v>569</v>
      </c>
      <c r="B13" s="115" t="s">
        <v>145</v>
      </c>
      <c r="C13" s="120">
        <v>15950</v>
      </c>
      <c r="D13" s="120"/>
      <c r="E13" s="120">
        <f t="shared" si="0"/>
        <v>15950</v>
      </c>
    </row>
    <row r="14" spans="1:5" ht="12.75">
      <c r="A14" s="114">
        <v>569</v>
      </c>
      <c r="B14" s="116" t="s">
        <v>308</v>
      </c>
      <c r="C14" s="120">
        <v>38575.06</v>
      </c>
      <c r="D14" s="120"/>
      <c r="E14" s="120">
        <f t="shared" si="0"/>
        <v>38575.06</v>
      </c>
    </row>
    <row r="15" spans="1:5" ht="12.75">
      <c r="A15" s="114">
        <v>569</v>
      </c>
      <c r="B15" s="115" t="s">
        <v>376</v>
      </c>
      <c r="C15" s="120">
        <v>4865</v>
      </c>
      <c r="D15" s="120"/>
      <c r="E15" s="120">
        <f t="shared" si="0"/>
        <v>4865</v>
      </c>
    </row>
    <row r="16" spans="1:5" ht="12.75">
      <c r="A16" s="114">
        <v>569</v>
      </c>
      <c r="B16" s="116" t="s">
        <v>204</v>
      </c>
      <c r="C16" s="120">
        <v>1622</v>
      </c>
      <c r="D16" s="120"/>
      <c r="E16" s="120">
        <f t="shared" si="0"/>
        <v>1622</v>
      </c>
    </row>
    <row r="17" spans="1:5" ht="12.75">
      <c r="A17" s="114">
        <v>569</v>
      </c>
      <c r="B17" s="116" t="s">
        <v>298</v>
      </c>
      <c r="C17" s="120">
        <v>35</v>
      </c>
      <c r="D17" s="120"/>
      <c r="E17" s="120">
        <f t="shared" si="0"/>
        <v>35</v>
      </c>
    </row>
    <row r="18" spans="1:5" ht="12.75">
      <c r="A18" s="114">
        <v>569</v>
      </c>
      <c r="B18" s="115" t="s">
        <v>299</v>
      </c>
      <c r="C18" s="120">
        <v>129140.28</v>
      </c>
      <c r="D18" s="120">
        <v>129139.28</v>
      </c>
      <c r="E18" s="120">
        <f t="shared" si="0"/>
        <v>1</v>
      </c>
    </row>
    <row r="19" spans="1:5" ht="12.75">
      <c r="A19" s="114">
        <v>569</v>
      </c>
      <c r="B19" s="115" t="s">
        <v>309</v>
      </c>
      <c r="C19" s="120">
        <v>2270.4</v>
      </c>
      <c r="D19" s="120"/>
      <c r="E19" s="120">
        <f t="shared" si="0"/>
        <v>2270.4</v>
      </c>
    </row>
    <row r="20" spans="1:5" ht="12.75">
      <c r="A20" s="114">
        <v>569</v>
      </c>
      <c r="B20" s="115" t="s">
        <v>316</v>
      </c>
      <c r="C20" s="120">
        <v>2805.5</v>
      </c>
      <c r="D20" s="120"/>
      <c r="E20" s="120">
        <f t="shared" si="0"/>
        <v>2805.5</v>
      </c>
    </row>
    <row r="21" spans="1:5" ht="12.75">
      <c r="A21" s="114">
        <v>569</v>
      </c>
      <c r="B21" s="115" t="s">
        <v>310</v>
      </c>
      <c r="C21" s="120">
        <v>57407.5</v>
      </c>
      <c r="D21" s="120"/>
      <c r="E21" s="120">
        <f t="shared" si="0"/>
        <v>57407.5</v>
      </c>
    </row>
    <row r="22" spans="1:5" ht="12.75">
      <c r="A22" s="114">
        <v>569</v>
      </c>
      <c r="B22" s="115" t="s">
        <v>67</v>
      </c>
      <c r="C22" s="120">
        <v>14432</v>
      </c>
      <c r="D22" s="120"/>
      <c r="E22" s="120">
        <f t="shared" si="0"/>
        <v>14432</v>
      </c>
    </row>
    <row r="23" spans="1:5" ht="12.75">
      <c r="A23" s="114">
        <v>569</v>
      </c>
      <c r="B23" s="115" t="s">
        <v>91</v>
      </c>
      <c r="C23" s="120">
        <v>137.7</v>
      </c>
      <c r="D23" s="120"/>
      <c r="E23" s="120">
        <f t="shared" si="0"/>
        <v>137.7</v>
      </c>
    </row>
    <row r="24" spans="1:5" ht="12.75">
      <c r="A24" s="114">
        <v>569</v>
      </c>
      <c r="B24" s="115" t="s">
        <v>210</v>
      </c>
      <c r="C24" s="120">
        <v>34050</v>
      </c>
      <c r="D24" s="120"/>
      <c r="E24" s="120">
        <f t="shared" si="0"/>
        <v>34050</v>
      </c>
    </row>
    <row r="25" spans="1:5" ht="12.75">
      <c r="A25" s="114">
        <v>569</v>
      </c>
      <c r="B25" s="115" t="s">
        <v>210</v>
      </c>
      <c r="C25" s="120">
        <v>79942.5</v>
      </c>
      <c r="D25" s="120"/>
      <c r="E25" s="120">
        <f t="shared" si="0"/>
        <v>79942.5</v>
      </c>
    </row>
    <row r="26" spans="1:5" ht="12.75">
      <c r="A26" s="114">
        <v>569</v>
      </c>
      <c r="B26" s="115" t="s">
        <v>86</v>
      </c>
      <c r="C26" s="120">
        <v>41400</v>
      </c>
      <c r="D26" s="120"/>
      <c r="E26" s="120">
        <f t="shared" si="0"/>
        <v>41400</v>
      </c>
    </row>
    <row r="27" spans="1:5" ht="12.75">
      <c r="A27" s="114">
        <v>569</v>
      </c>
      <c r="B27" s="115" t="s">
        <v>83</v>
      </c>
      <c r="C27" s="121">
        <v>147610.33</v>
      </c>
      <c r="D27" s="121"/>
      <c r="E27" s="120">
        <f t="shared" si="0"/>
        <v>147610.33</v>
      </c>
    </row>
    <row r="28" spans="1:5" ht="12.75">
      <c r="A28" s="114">
        <v>569</v>
      </c>
      <c r="B28" s="115" t="s">
        <v>48</v>
      </c>
      <c r="C28" s="120">
        <v>6210</v>
      </c>
      <c r="D28" s="120"/>
      <c r="E28" s="120">
        <f t="shared" si="0"/>
        <v>6210</v>
      </c>
    </row>
    <row r="29" spans="1:5" ht="23.25" thickBot="1">
      <c r="A29" s="122">
        <v>569</v>
      </c>
      <c r="B29" s="264" t="s">
        <v>726</v>
      </c>
      <c r="C29" s="323">
        <v>2847.8</v>
      </c>
      <c r="D29" s="265"/>
      <c r="E29" s="266">
        <f t="shared" si="0"/>
        <v>2847.8</v>
      </c>
    </row>
    <row r="30" spans="1:5" ht="13.5" thickBot="1">
      <c r="A30" s="123"/>
      <c r="B30" s="95" t="s">
        <v>66</v>
      </c>
      <c r="C30" s="124">
        <f>SUM(C8:C29)</f>
        <v>655130.53</v>
      </c>
      <c r="D30" s="124">
        <f>SUM(D8:D29)</f>
        <v>129139.28</v>
      </c>
      <c r="E30" s="124">
        <f>SUM(E8:E29)</f>
        <v>525991.25</v>
      </c>
    </row>
    <row r="31" spans="1:5" ht="12.75">
      <c r="A31" s="59"/>
      <c r="B31" s="59"/>
      <c r="C31" s="59"/>
      <c r="D31" s="59"/>
      <c r="E31" s="59"/>
    </row>
  </sheetData>
  <sheetProtection/>
  <mergeCells count="4">
    <mergeCell ref="A1:E1"/>
    <mergeCell ref="A2:E2"/>
    <mergeCell ref="A4:E4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7"/>
  <sheetViews>
    <sheetView zoomScalePageLayoutView="0" workbookViewId="0" topLeftCell="A38">
      <selection activeCell="G57" sqref="G57"/>
    </sheetView>
  </sheetViews>
  <sheetFormatPr defaultColWidth="11.421875" defaultRowHeight="12.75"/>
  <cols>
    <col min="1" max="1" width="8.8515625" style="0" customWidth="1"/>
    <col min="2" max="2" width="41.421875" style="0" customWidth="1"/>
    <col min="3" max="3" width="20.140625" style="0" customWidth="1"/>
    <col min="4" max="4" width="16.00390625" style="0" customWidth="1"/>
    <col min="5" max="5" width="14.7109375" style="0" bestFit="1" customWidth="1"/>
    <col min="6" max="6" width="5.8515625" style="0" customWidth="1"/>
    <col min="7" max="7" width="13.8515625" style="0" bestFit="1" customWidth="1"/>
  </cols>
  <sheetData>
    <row r="1" spans="1:5" ht="21.75" customHeight="1">
      <c r="A1" s="343" t="s">
        <v>462</v>
      </c>
      <c r="B1" s="344"/>
      <c r="C1" s="344"/>
      <c r="D1" s="344"/>
      <c r="E1" s="345"/>
    </row>
    <row r="2" spans="1:5" ht="22.5" customHeight="1">
      <c r="A2" s="346" t="s">
        <v>461</v>
      </c>
      <c r="B2" s="347"/>
      <c r="C2" s="347"/>
      <c r="D2" s="347"/>
      <c r="E2" s="348"/>
    </row>
    <row r="3" spans="1:5" ht="12.75">
      <c r="A3" s="349" t="s">
        <v>707</v>
      </c>
      <c r="B3" s="350"/>
      <c r="C3" s="350"/>
      <c r="D3" s="350"/>
      <c r="E3" s="351"/>
    </row>
    <row r="4" spans="1:5" ht="10.5" customHeight="1">
      <c r="A4" s="147" t="s">
        <v>315</v>
      </c>
      <c r="B4" s="35"/>
      <c r="C4" s="35"/>
      <c r="D4" s="35"/>
      <c r="E4" s="148"/>
    </row>
    <row r="5" spans="1:5" ht="10.5" customHeight="1">
      <c r="A5" s="147"/>
      <c r="B5" s="35"/>
      <c r="C5" s="35"/>
      <c r="D5" s="35"/>
      <c r="E5" s="148"/>
    </row>
    <row r="6" spans="1:5" ht="12.75" customHeight="1">
      <c r="A6" s="333" t="str">
        <f>'OTROS EQUIPOS ( 569 )'!A6:E6</f>
        <v>AL 26 DE DICIEMBRE  DE 2016</v>
      </c>
      <c r="B6" s="334"/>
      <c r="C6" s="334"/>
      <c r="D6" s="334"/>
      <c r="E6" s="334"/>
    </row>
    <row r="7" spans="1:5" ht="10.5" customHeight="1" thickBot="1">
      <c r="A7" s="36"/>
      <c r="B7" s="37"/>
      <c r="C7" s="37"/>
      <c r="D7" s="37"/>
      <c r="E7" s="38"/>
    </row>
    <row r="8" spans="1:5" ht="23.25" thickBot="1">
      <c r="A8" s="141" t="s">
        <v>692</v>
      </c>
      <c r="B8" s="143" t="s">
        <v>333</v>
      </c>
      <c r="C8" s="160" t="s">
        <v>696</v>
      </c>
      <c r="D8" s="160" t="s">
        <v>723</v>
      </c>
      <c r="E8" s="161" t="s">
        <v>697</v>
      </c>
    </row>
    <row r="9" spans="1:5" ht="22.5">
      <c r="A9" s="144">
        <v>541</v>
      </c>
      <c r="B9" s="236" t="s">
        <v>719</v>
      </c>
      <c r="C9" s="164">
        <v>87043.48</v>
      </c>
      <c r="D9" s="244">
        <v>43522.48</v>
      </c>
      <c r="E9" s="145">
        <f>C9-D9</f>
        <v>43520.99999999999</v>
      </c>
    </row>
    <row r="10" spans="1:5" ht="12.75">
      <c r="A10" s="104">
        <v>541</v>
      </c>
      <c r="B10" s="274" t="s">
        <v>134</v>
      </c>
      <c r="C10" s="87">
        <v>1164152.54</v>
      </c>
      <c r="D10" s="245">
        <v>582076.54</v>
      </c>
      <c r="E10" s="105">
        <f>C10-D10</f>
        <v>582076</v>
      </c>
    </row>
    <row r="11" spans="1:5" ht="12.75">
      <c r="A11" s="104">
        <v>541</v>
      </c>
      <c r="B11" s="274" t="s">
        <v>720</v>
      </c>
      <c r="C11" s="87">
        <v>15826.08</v>
      </c>
      <c r="D11" s="245"/>
      <c r="E11" s="105">
        <f aca="true" t="shared" si="0" ref="E11:E32">C11-D11</f>
        <v>15826.08</v>
      </c>
    </row>
    <row r="12" spans="1:5" ht="12.75">
      <c r="A12" s="104">
        <v>541</v>
      </c>
      <c r="B12" s="274" t="s">
        <v>721</v>
      </c>
      <c r="C12" s="87">
        <v>171856.1</v>
      </c>
      <c r="D12" s="245"/>
      <c r="E12" s="105">
        <f t="shared" si="0"/>
        <v>171856.1</v>
      </c>
    </row>
    <row r="13" spans="1:5" ht="37.5" customHeight="1">
      <c r="A13" s="104">
        <v>541</v>
      </c>
      <c r="B13" s="274" t="s">
        <v>400</v>
      </c>
      <c r="C13" s="87">
        <v>139275.65</v>
      </c>
      <c r="D13" s="245">
        <v>69908.65</v>
      </c>
      <c r="E13" s="105">
        <f t="shared" si="0"/>
        <v>69367</v>
      </c>
    </row>
    <row r="14" spans="1:5" ht="12.75">
      <c r="A14" s="104">
        <v>541</v>
      </c>
      <c r="B14" s="274" t="s">
        <v>716</v>
      </c>
      <c r="C14" s="87">
        <v>277761.74</v>
      </c>
      <c r="D14" s="245">
        <v>138881.74</v>
      </c>
      <c r="E14" s="105">
        <f t="shared" si="0"/>
        <v>138880</v>
      </c>
    </row>
    <row r="15" spans="1:5" ht="12.75">
      <c r="A15" s="104">
        <v>541</v>
      </c>
      <c r="B15" s="274" t="s">
        <v>283</v>
      </c>
      <c r="C15" s="87">
        <v>98260.86</v>
      </c>
      <c r="D15" s="245">
        <v>49130.86</v>
      </c>
      <c r="E15" s="105">
        <f t="shared" si="0"/>
        <v>49130</v>
      </c>
    </row>
    <row r="16" spans="1:5" ht="11.25" customHeight="1">
      <c r="A16" s="104">
        <v>541</v>
      </c>
      <c r="B16" s="274" t="s">
        <v>28</v>
      </c>
      <c r="C16" s="87">
        <v>138861.74</v>
      </c>
      <c r="D16" s="245">
        <v>41861.74</v>
      </c>
      <c r="E16" s="105">
        <f t="shared" si="0"/>
        <v>97000</v>
      </c>
    </row>
    <row r="17" spans="1:5" ht="11.25" customHeight="1">
      <c r="A17" s="104">
        <v>541</v>
      </c>
      <c r="B17" s="274" t="s">
        <v>445</v>
      </c>
      <c r="C17" s="139">
        <v>93652.17</v>
      </c>
      <c r="D17" s="246">
        <v>45026.17</v>
      </c>
      <c r="E17" s="105">
        <f t="shared" si="0"/>
        <v>48626</v>
      </c>
    </row>
    <row r="18" spans="1:5" ht="33.75">
      <c r="A18" s="104">
        <v>541</v>
      </c>
      <c r="B18" s="80" t="s">
        <v>591</v>
      </c>
      <c r="C18" s="81">
        <v>147900</v>
      </c>
      <c r="D18" s="247">
        <v>46835</v>
      </c>
      <c r="E18" s="105">
        <f t="shared" si="0"/>
        <v>101065</v>
      </c>
    </row>
    <row r="19" spans="1:5" ht="33.75">
      <c r="A19" s="104">
        <v>541</v>
      </c>
      <c r="B19" s="80" t="s">
        <v>592</v>
      </c>
      <c r="C19" s="81">
        <v>147900</v>
      </c>
      <c r="D19" s="247">
        <v>46835</v>
      </c>
      <c r="E19" s="105">
        <f t="shared" si="0"/>
        <v>101065</v>
      </c>
    </row>
    <row r="20" spans="1:5" ht="22.5">
      <c r="A20" s="104">
        <v>541</v>
      </c>
      <c r="B20" s="80" t="s">
        <v>593</v>
      </c>
      <c r="C20" s="81">
        <v>193800</v>
      </c>
      <c r="D20" s="247">
        <v>61370</v>
      </c>
      <c r="E20" s="105">
        <f t="shared" si="0"/>
        <v>132430</v>
      </c>
    </row>
    <row r="21" spans="1:5" ht="12.75">
      <c r="A21" s="104">
        <v>541</v>
      </c>
      <c r="B21" s="274" t="s">
        <v>312</v>
      </c>
      <c r="C21" s="87">
        <v>13056.52</v>
      </c>
      <c r="D21" s="245"/>
      <c r="E21" s="105">
        <f t="shared" si="0"/>
        <v>13056.52</v>
      </c>
    </row>
    <row r="22" spans="1:5" ht="12.75">
      <c r="A22" s="104">
        <v>541</v>
      </c>
      <c r="B22" s="274" t="s">
        <v>134</v>
      </c>
      <c r="C22" s="87">
        <v>174622.88</v>
      </c>
      <c r="D22" s="245"/>
      <c r="E22" s="105">
        <f t="shared" si="0"/>
        <v>174622.88</v>
      </c>
    </row>
    <row r="23" spans="1:5" ht="12.75">
      <c r="A23" s="104">
        <v>541</v>
      </c>
      <c r="B23" s="274" t="s">
        <v>722</v>
      </c>
      <c r="C23" s="87">
        <v>2373.91</v>
      </c>
      <c r="D23" s="245"/>
      <c r="E23" s="105">
        <f t="shared" si="0"/>
        <v>2373.91</v>
      </c>
    </row>
    <row r="24" spans="1:5" ht="12.75">
      <c r="A24" s="104">
        <v>541</v>
      </c>
      <c r="B24" s="274" t="s">
        <v>49</v>
      </c>
      <c r="C24" s="87">
        <v>25778.42</v>
      </c>
      <c r="D24" s="245"/>
      <c r="E24" s="105">
        <f t="shared" si="0"/>
        <v>25778.42</v>
      </c>
    </row>
    <row r="25" spans="1:5" ht="12.75">
      <c r="A25" s="104">
        <v>541</v>
      </c>
      <c r="B25" s="274" t="s">
        <v>400</v>
      </c>
      <c r="C25" s="87">
        <v>20891.35</v>
      </c>
      <c r="D25" s="245"/>
      <c r="E25" s="105">
        <f t="shared" si="0"/>
        <v>20891.35</v>
      </c>
    </row>
    <row r="26" spans="1:5" ht="12.75">
      <c r="A26" s="104">
        <v>541</v>
      </c>
      <c r="B26" s="274" t="s">
        <v>716</v>
      </c>
      <c r="C26" s="87">
        <v>41664.26</v>
      </c>
      <c r="D26" s="245"/>
      <c r="E26" s="105">
        <f t="shared" si="0"/>
        <v>41664.26</v>
      </c>
    </row>
    <row r="27" spans="1:5" ht="12.75">
      <c r="A27" s="104">
        <v>541</v>
      </c>
      <c r="B27" s="274" t="s">
        <v>283</v>
      </c>
      <c r="C27" s="87">
        <v>14739.14</v>
      </c>
      <c r="D27" s="245"/>
      <c r="E27" s="105">
        <f t="shared" si="0"/>
        <v>14739.14</v>
      </c>
    </row>
    <row r="28" spans="1:5" ht="33.75">
      <c r="A28" s="104">
        <v>541</v>
      </c>
      <c r="B28" s="88" t="s">
        <v>718</v>
      </c>
      <c r="C28" s="87">
        <v>20829.26</v>
      </c>
      <c r="D28" s="245"/>
      <c r="E28" s="105">
        <f t="shared" si="0"/>
        <v>20829.26</v>
      </c>
    </row>
    <row r="29" spans="1:5" ht="33.75">
      <c r="A29" s="104">
        <v>541</v>
      </c>
      <c r="B29" s="88" t="s">
        <v>717</v>
      </c>
      <c r="C29" s="235">
        <v>14047.83</v>
      </c>
      <c r="D29" s="248"/>
      <c r="E29" s="105">
        <f t="shared" si="0"/>
        <v>14047.83</v>
      </c>
    </row>
    <row r="30" spans="1:5" ht="12.75">
      <c r="A30" s="104">
        <v>541</v>
      </c>
      <c r="B30" s="80" t="s">
        <v>688</v>
      </c>
      <c r="C30" s="139">
        <v>150850</v>
      </c>
      <c r="D30" s="246"/>
      <c r="E30" s="105">
        <f t="shared" si="0"/>
        <v>150850</v>
      </c>
    </row>
    <row r="31" spans="1:5" ht="12.75">
      <c r="A31" s="104">
        <v>541</v>
      </c>
      <c r="B31" s="80" t="s">
        <v>689</v>
      </c>
      <c r="C31" s="139">
        <v>150849.99</v>
      </c>
      <c r="D31" s="246"/>
      <c r="E31" s="105">
        <f t="shared" si="0"/>
        <v>150849.99</v>
      </c>
    </row>
    <row r="32" spans="1:5" ht="12.75">
      <c r="A32" s="104">
        <v>541</v>
      </c>
      <c r="B32" s="80" t="s">
        <v>690</v>
      </c>
      <c r="C32" s="139">
        <v>295500</v>
      </c>
      <c r="D32" s="246"/>
      <c r="E32" s="105">
        <f t="shared" si="0"/>
        <v>295500</v>
      </c>
    </row>
    <row r="33" spans="1:5" ht="12.75">
      <c r="A33" s="104"/>
      <c r="B33" s="82"/>
      <c r="C33" s="86"/>
      <c r="D33" s="249"/>
      <c r="E33" s="146"/>
    </row>
    <row r="34" spans="1:5" ht="12.75">
      <c r="A34" s="104"/>
      <c r="B34" s="85"/>
      <c r="C34" s="86"/>
      <c r="D34" s="249"/>
      <c r="E34" s="146"/>
    </row>
    <row r="35" spans="1:5" ht="13.5" thickBot="1">
      <c r="A35" s="149"/>
      <c r="B35" s="150"/>
      <c r="C35" s="151"/>
      <c r="D35" s="250"/>
      <c r="E35" s="153"/>
    </row>
    <row r="36" spans="1:7" ht="13.5" thickBot="1">
      <c r="A36" s="154" t="s">
        <v>275</v>
      </c>
      <c r="B36" s="155"/>
      <c r="C36" s="162">
        <f>SUM(C9:C32)</f>
        <v>3601493.92</v>
      </c>
      <c r="D36" s="162">
        <f>SUM(D9:D32)</f>
        <v>1125448.1800000002</v>
      </c>
      <c r="E36" s="163">
        <f>SUM(E9:E32)</f>
        <v>2476045.74</v>
      </c>
      <c r="F36" s="28"/>
      <c r="G36" s="28"/>
    </row>
    <row r="37" spans="1:5" ht="12.75">
      <c r="A37" s="11"/>
      <c r="B37" s="12"/>
      <c r="C37" s="6"/>
      <c r="D37" s="6"/>
      <c r="E37" s="13"/>
    </row>
  </sheetData>
  <sheetProtection/>
  <mergeCells count="4">
    <mergeCell ref="A6:E6"/>
    <mergeCell ref="A1:E1"/>
    <mergeCell ref="A2:E2"/>
    <mergeCell ref="A3:E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scale="83" r:id="rId2"/>
  <headerFooter alignWithMargins="0">
    <oddFooter>&amp;R&amp;"Arial,Cursiva"&amp;7Página&amp;P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D26"/>
  <sheetViews>
    <sheetView zoomScalePageLayoutView="0" workbookViewId="0" topLeftCell="A22">
      <selection activeCell="A33" sqref="A33:IV45"/>
    </sheetView>
  </sheetViews>
  <sheetFormatPr defaultColWidth="11.421875" defaultRowHeight="12.75"/>
  <cols>
    <col min="1" max="1" width="10.7109375" style="0" customWidth="1"/>
    <col min="2" max="2" width="44.00390625" style="0" customWidth="1"/>
    <col min="3" max="3" width="36.28125" style="0" customWidth="1"/>
    <col min="4" max="4" width="14.7109375" style="0" bestFit="1" customWidth="1"/>
  </cols>
  <sheetData>
    <row r="1" spans="1:3" ht="23.25">
      <c r="A1" s="343" t="s">
        <v>462</v>
      </c>
      <c r="B1" s="344"/>
      <c r="C1" s="345"/>
    </row>
    <row r="2" spans="1:3" ht="23.25">
      <c r="A2" s="346" t="s">
        <v>461</v>
      </c>
      <c r="B2" s="347"/>
      <c r="C2" s="348"/>
    </row>
    <row r="3" spans="1:3" ht="12.75">
      <c r="A3" s="349" t="s">
        <v>703</v>
      </c>
      <c r="B3" s="350"/>
      <c r="C3" s="351"/>
    </row>
    <row r="4" spans="1:3" ht="12.75">
      <c r="A4" s="147" t="s">
        <v>315</v>
      </c>
      <c r="B4" s="35"/>
      <c r="C4" s="148"/>
    </row>
    <row r="5" spans="1:3" ht="12.75">
      <c r="A5" s="147"/>
      <c r="B5" s="35"/>
      <c r="C5" s="148"/>
    </row>
    <row r="6" spans="1:3" ht="13.5" customHeight="1" thickBot="1">
      <c r="A6" s="352" t="str">
        <f>'AUT Y EQ.TERRESTRE ( 541 )'!A6:E6</f>
        <v>AL 26 DE DICIEMBRE  DE 2016</v>
      </c>
      <c r="B6" s="353"/>
      <c r="C6" s="353"/>
    </row>
    <row r="7" spans="1:3" ht="13.5" thickBot="1">
      <c r="A7" s="158" t="s">
        <v>692</v>
      </c>
      <c r="B7" s="142" t="s">
        <v>333</v>
      </c>
      <c r="C7" s="187" t="s">
        <v>696</v>
      </c>
    </row>
    <row r="8" spans="1:3" ht="52.5" customHeight="1">
      <c r="A8" s="182" t="s">
        <v>708</v>
      </c>
      <c r="B8" s="165" t="s">
        <v>218</v>
      </c>
      <c r="C8" s="169">
        <v>6500</v>
      </c>
    </row>
    <row r="9" spans="1:3" ht="12.75">
      <c r="A9" s="183"/>
      <c r="B9" s="166"/>
      <c r="C9" s="170"/>
    </row>
    <row r="10" spans="1:3" ht="12.75">
      <c r="A10" s="183"/>
      <c r="B10" s="166"/>
      <c r="C10" s="170"/>
    </row>
    <row r="11" spans="1:3" ht="12.75">
      <c r="A11" s="182" t="s">
        <v>708</v>
      </c>
      <c r="B11" s="166" t="s">
        <v>350</v>
      </c>
      <c r="C11" s="170">
        <v>40110</v>
      </c>
    </row>
    <row r="12" spans="1:3" ht="12.75">
      <c r="A12" s="183"/>
      <c r="B12" s="166"/>
      <c r="C12" s="170"/>
    </row>
    <row r="13" spans="1:3" ht="25.5" customHeight="1">
      <c r="A13" s="182" t="s">
        <v>708</v>
      </c>
      <c r="B13" s="166" t="s">
        <v>350</v>
      </c>
      <c r="C13" s="170">
        <v>13000</v>
      </c>
    </row>
    <row r="14" spans="1:3" ht="25.5" customHeight="1">
      <c r="A14" s="183"/>
      <c r="B14" s="166"/>
      <c r="C14" s="170"/>
    </row>
    <row r="15" spans="1:3" ht="12.75">
      <c r="A15" s="182" t="s">
        <v>708</v>
      </c>
      <c r="B15" s="166" t="s">
        <v>350</v>
      </c>
      <c r="C15" s="170">
        <v>24989.66</v>
      </c>
    </row>
    <row r="16" spans="1:3" ht="12.75">
      <c r="A16" s="183"/>
      <c r="B16" s="167"/>
      <c r="C16" s="170"/>
    </row>
    <row r="17" spans="1:3" ht="24">
      <c r="A17" s="182" t="s">
        <v>708</v>
      </c>
      <c r="B17" s="168" t="s">
        <v>498</v>
      </c>
      <c r="C17" s="171">
        <v>2000000</v>
      </c>
    </row>
    <row r="18" spans="1:3" ht="12.75">
      <c r="A18" s="184"/>
      <c r="B18" s="168"/>
      <c r="C18" s="171"/>
    </row>
    <row r="19" spans="1:3" ht="24">
      <c r="A19" s="182" t="s">
        <v>708</v>
      </c>
      <c r="B19" s="168" t="s">
        <v>499</v>
      </c>
      <c r="C19" s="171">
        <v>4500000</v>
      </c>
    </row>
    <row r="20" spans="1:3" ht="12.75">
      <c r="A20" s="184"/>
      <c r="B20" s="168"/>
      <c r="C20" s="171"/>
    </row>
    <row r="21" spans="1:3" ht="24">
      <c r="A21" s="182" t="s">
        <v>708</v>
      </c>
      <c r="B21" s="168" t="s">
        <v>500</v>
      </c>
      <c r="C21" s="171">
        <v>40000</v>
      </c>
    </row>
    <row r="22" spans="1:3" ht="13.5" thickBot="1">
      <c r="A22" s="185"/>
      <c r="B22" s="172"/>
      <c r="C22" s="173"/>
    </row>
    <row r="23" spans="1:4" ht="13.5" thickBot="1">
      <c r="A23" s="186"/>
      <c r="B23" s="174"/>
      <c r="C23" s="175">
        <f>SUM(C8:C21)</f>
        <v>6624599.66</v>
      </c>
      <c r="D23" s="33"/>
    </row>
    <row r="24" spans="1:3" ht="12.75">
      <c r="A24" s="5"/>
      <c r="C24" s="2"/>
    </row>
    <row r="25" spans="1:4" ht="12.75">
      <c r="A25" s="5"/>
      <c r="C25" s="2"/>
      <c r="D25" s="33"/>
    </row>
    <row r="26" spans="1:3" ht="12.75">
      <c r="A26" s="5"/>
      <c r="C26" s="2"/>
    </row>
  </sheetData>
  <sheetProtection/>
  <mergeCells count="4">
    <mergeCell ref="A1:C1"/>
    <mergeCell ref="A2:C2"/>
    <mergeCell ref="A6:C6"/>
    <mergeCell ref="A3:C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scale="87" r:id="rId2"/>
  <headerFooter alignWithMargins="0">
    <oddFooter>&amp;R&amp;"Arial,Cursiva"&amp;7Página&amp;P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6" sqref="A26:IV35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  <col min="6" max="6" width="12.7109375" style="0" bestFit="1" customWidth="1"/>
    <col min="7" max="7" width="17.28125" style="0" bestFit="1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841</v>
      </c>
      <c r="B4" s="331"/>
      <c r="C4" s="332"/>
      <c r="D4" s="332"/>
      <c r="E4" s="332"/>
    </row>
    <row r="5" spans="1:5" ht="12.75">
      <c r="A5" s="333"/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6" ht="12.75">
      <c r="A8" s="90">
        <v>511</v>
      </c>
      <c r="B8" s="91" t="s">
        <v>698</v>
      </c>
      <c r="C8" s="92">
        <f>'MUEBLES DE OFNA Y EST (511 )'!C226</f>
        <v>1864613.4599999988</v>
      </c>
      <c r="D8" s="92">
        <f>'MUEBLES DE OFNA Y EST (511 )'!D226</f>
        <v>1294871.75</v>
      </c>
      <c r="E8" s="92">
        <f>C8-D8</f>
        <v>569741.7099999988</v>
      </c>
      <c r="F8" s="8"/>
    </row>
    <row r="9" spans="1:6" ht="12.75">
      <c r="A9" s="90">
        <v>512</v>
      </c>
      <c r="B9" s="91" t="s">
        <v>749</v>
      </c>
      <c r="C9" s="92">
        <f>'APARATOS ELECTRICOS ( 512 )'!C28</f>
        <v>96194.16</v>
      </c>
      <c r="D9" s="92">
        <f>'APARATOS ELECTRICOS ( 512 )'!D28</f>
        <v>0</v>
      </c>
      <c r="E9" s="92">
        <f>C9-D9</f>
        <v>96194.16</v>
      </c>
      <c r="F9" s="8"/>
    </row>
    <row r="10" spans="1:6" ht="12.75">
      <c r="A10" s="90">
        <v>513</v>
      </c>
      <c r="B10" s="91" t="s">
        <v>750</v>
      </c>
      <c r="C10" s="92">
        <f>'BIENES ART. Y CULTURALES ( 513)'!C32</f>
        <v>19685.2</v>
      </c>
      <c r="D10" s="92">
        <f>'BIENES ART. Y CULTURALES ( 513)'!D32</f>
        <v>4337.07</v>
      </c>
      <c r="E10" s="92">
        <f>C10-D10</f>
        <v>15348.130000000001</v>
      </c>
      <c r="F10" s="8"/>
    </row>
    <row r="11" spans="1:7" ht="22.5">
      <c r="A11" s="72">
        <v>515</v>
      </c>
      <c r="B11" s="80" t="s">
        <v>715</v>
      </c>
      <c r="C11" s="74">
        <f>'EQ. DE COMP. Y TEC (515 )'!C337</f>
        <v>13295657.316400006</v>
      </c>
      <c r="D11" s="74">
        <f>'EQ. DE COMP. Y TEC (515 )'!D337</f>
        <v>6112057.610000002</v>
      </c>
      <c r="E11" s="74">
        <f>C11-D11</f>
        <v>7183599.706400004</v>
      </c>
      <c r="F11" s="8"/>
      <c r="G11" s="305"/>
    </row>
    <row r="12" spans="1:7" ht="12.75">
      <c r="A12" s="72">
        <v>519</v>
      </c>
      <c r="B12" s="73" t="s">
        <v>704</v>
      </c>
      <c r="C12" s="74">
        <f>'OTROS MOB. Y EQ. DE ADMON (519)'!C163</f>
        <v>1594324.4700000004</v>
      </c>
      <c r="D12" s="74">
        <f>'OTROS MOB. Y EQ. DE ADMON (519)'!D163+197668.63</f>
        <v>908023.5399999999</v>
      </c>
      <c r="E12" s="74">
        <f aca="true" t="shared" si="0" ref="E12:E20">C12-D12</f>
        <v>686300.9300000005</v>
      </c>
      <c r="F12" s="8"/>
      <c r="G12" s="28"/>
    </row>
    <row r="13" spans="1:6" ht="12.75">
      <c r="A13" s="72">
        <v>521</v>
      </c>
      <c r="B13" s="73" t="s">
        <v>700</v>
      </c>
      <c r="C13" s="74">
        <f>'EQ. Y APARATOS AUDIOVIS.(521)'!C47</f>
        <v>1266140.42</v>
      </c>
      <c r="D13" s="74">
        <f>'EQ. Y APARATOS AUDIOVIS.(521)'!D47</f>
        <v>478132.24</v>
      </c>
      <c r="E13" s="74">
        <f t="shared" si="0"/>
        <v>788008.1799999999</v>
      </c>
      <c r="F13" s="8"/>
    </row>
    <row r="14" spans="1:6" ht="12.75">
      <c r="A14" s="72">
        <v>523</v>
      </c>
      <c r="B14" s="73" t="s">
        <v>537</v>
      </c>
      <c r="C14" s="74">
        <f>'CAMARAS FOTOGRAFICAS (523)'!C24</f>
        <v>151017.31999999998</v>
      </c>
      <c r="D14" s="74">
        <f>'CAMARAS FOTOGRAFICAS (523)'!D24</f>
        <v>17200.68</v>
      </c>
      <c r="E14" s="74">
        <f t="shared" si="0"/>
        <v>133816.63999999998</v>
      </c>
      <c r="F14" s="8"/>
    </row>
    <row r="15" spans="1:7" ht="22.5">
      <c r="A15" s="72">
        <v>529</v>
      </c>
      <c r="B15" s="80" t="s">
        <v>711</v>
      </c>
      <c r="C15" s="74">
        <f>'OTROS MOB Y EQ. ED. Y REC (529)'!C21</f>
        <v>294809.34</v>
      </c>
      <c r="D15" s="74">
        <f>'OTROS MOB Y EQ. ED. Y REC (529)'!D21+2255.87</f>
        <v>15583.220000000001</v>
      </c>
      <c r="E15" s="74">
        <f t="shared" si="0"/>
        <v>279226.12</v>
      </c>
      <c r="F15" s="8"/>
      <c r="G15" s="28"/>
    </row>
    <row r="16" spans="1:6" ht="12.75">
      <c r="A16" s="72">
        <v>541</v>
      </c>
      <c r="B16" s="73" t="s">
        <v>712</v>
      </c>
      <c r="C16" s="74">
        <f>'AUT Y EQ.TERRESTRE ( 541 )'!C36</f>
        <v>3601493.92</v>
      </c>
      <c r="D16" s="74">
        <f>'AUT Y EQ.TERRESTRE ( 541 )'!D36</f>
        <v>1125448.1800000002</v>
      </c>
      <c r="E16" s="74">
        <f t="shared" si="0"/>
        <v>2476045.7399999998</v>
      </c>
      <c r="F16" s="8"/>
    </row>
    <row r="17" spans="1:6" ht="29.25" customHeight="1">
      <c r="A17" s="72">
        <v>564</v>
      </c>
      <c r="B17" s="80" t="s">
        <v>713</v>
      </c>
      <c r="C17" s="74">
        <f>'SIST DE AIRE ACOND (564 )'!C91</f>
        <v>849479.7459999999</v>
      </c>
      <c r="D17" s="74">
        <f>'SIST DE AIRE ACOND (564 )'!D91</f>
        <v>196862.24999999997</v>
      </c>
      <c r="E17" s="74">
        <f t="shared" si="0"/>
        <v>652617.4959999999</v>
      </c>
      <c r="F17" s="8"/>
    </row>
    <row r="18" spans="1:6" ht="12.75">
      <c r="A18" s="72">
        <v>565</v>
      </c>
      <c r="B18" s="73" t="s">
        <v>701</v>
      </c>
      <c r="C18" s="74">
        <f>'EQ. DE COM Y TELECOM.(565)'!C29</f>
        <v>149288.74</v>
      </c>
      <c r="D18" s="74">
        <f>'EQ. DE COM Y TELECOM.(565)'!D29</f>
        <v>40170.659999999996</v>
      </c>
      <c r="E18" s="74">
        <f t="shared" si="0"/>
        <v>109118.07999999999</v>
      </c>
      <c r="F18" s="8"/>
    </row>
    <row r="19" spans="1:6" ht="12.75">
      <c r="A19" s="72">
        <v>567</v>
      </c>
      <c r="B19" s="73" t="s">
        <v>714</v>
      </c>
      <c r="C19" s="74">
        <f>'HERRAMIENTAS Y MAQUINAS (567 )'!C105</f>
        <v>3349904.4768000008</v>
      </c>
      <c r="D19" s="74">
        <f>'HERRAMIENTAS Y MAQUINAS (567 )'!D105</f>
        <v>1603674.5999999999</v>
      </c>
      <c r="E19" s="74">
        <f t="shared" si="0"/>
        <v>1746229.876800001</v>
      </c>
      <c r="F19" s="8"/>
    </row>
    <row r="20" spans="1:6" ht="13.5" thickBot="1">
      <c r="A20" s="72">
        <v>569</v>
      </c>
      <c r="B20" s="73" t="s">
        <v>502</v>
      </c>
      <c r="C20" s="74">
        <f>'OTROS EQUIPOS ( 569 )'!C30</f>
        <v>655130.53</v>
      </c>
      <c r="D20" s="74">
        <f>'OTROS EQUIPOS ( 569 )'!D30</f>
        <v>129139.28</v>
      </c>
      <c r="E20" s="74">
        <f t="shared" si="0"/>
        <v>525991.25</v>
      </c>
      <c r="F20" s="8"/>
    </row>
    <row r="21" spans="1:7" ht="13.5" thickBot="1">
      <c r="A21" s="94"/>
      <c r="B21" s="190" t="s">
        <v>66</v>
      </c>
      <c r="C21" s="191">
        <f>SUM(C8:C20)</f>
        <v>27187739.099200007</v>
      </c>
      <c r="D21" s="191">
        <f>SUM(D8:D20)</f>
        <v>11925501.080000002</v>
      </c>
      <c r="E21" s="191">
        <f>SUM(E8:E20)</f>
        <v>15262238.019200003</v>
      </c>
      <c r="F21" s="8"/>
      <c r="G21" s="2"/>
    </row>
    <row r="22" spans="1:6" ht="12.75">
      <c r="A22" s="17"/>
      <c r="B22" s="19"/>
      <c r="C22" s="270"/>
      <c r="D22" s="22"/>
      <c r="E22" s="25"/>
      <c r="F22" s="8"/>
    </row>
    <row r="23" spans="1:6" ht="12.75">
      <c r="A23" s="16"/>
      <c r="B23" s="19"/>
      <c r="C23" s="271"/>
      <c r="D23" s="268"/>
      <c r="E23" s="25"/>
      <c r="F23" s="272"/>
    </row>
    <row r="24" spans="1:6" ht="12.75">
      <c r="A24" s="16"/>
      <c r="B24" s="19"/>
      <c r="C24" s="271"/>
      <c r="D24" s="18"/>
      <c r="E24" s="25"/>
      <c r="F24" s="8"/>
    </row>
    <row r="25" spans="1:5" ht="12.75">
      <c r="A25" s="16"/>
      <c r="B25" s="19"/>
      <c r="C25" s="18"/>
      <c r="D25" s="18"/>
      <c r="E25" s="25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25"/>
  <sheetViews>
    <sheetView tabSelected="1" zoomScalePageLayoutView="0" workbookViewId="0" topLeftCell="A16">
      <selection activeCell="B32" sqref="B32"/>
    </sheetView>
  </sheetViews>
  <sheetFormatPr defaultColWidth="11.421875" defaultRowHeight="12.75"/>
  <cols>
    <col min="1" max="1" width="13.421875" style="0" customWidth="1"/>
    <col min="2" max="2" width="29.28125" style="0" customWidth="1"/>
    <col min="3" max="3" width="37.140625" style="0" customWidth="1"/>
    <col min="4" max="4" width="11.28125" style="0" customWidth="1"/>
    <col min="5" max="5" width="13.8515625" style="0" hidden="1" customWidth="1"/>
  </cols>
  <sheetData>
    <row r="1" spans="1:3" ht="23.25">
      <c r="A1" s="354" t="s">
        <v>462</v>
      </c>
      <c r="B1" s="354"/>
      <c r="C1" s="354"/>
    </row>
    <row r="2" spans="1:3" ht="23.25">
      <c r="A2" s="354" t="s">
        <v>461</v>
      </c>
      <c r="B2" s="354"/>
      <c r="C2" s="354"/>
    </row>
    <row r="3" spans="1:3" ht="12.75">
      <c r="A3" s="7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229" t="s">
        <v>829</v>
      </c>
      <c r="B6" s="230"/>
      <c r="C6" s="230"/>
    </row>
    <row r="10" spans="1:4" ht="12.75">
      <c r="A10" s="3" t="s">
        <v>692</v>
      </c>
      <c r="B10" s="3" t="s">
        <v>333</v>
      </c>
      <c r="C10" s="181" t="s">
        <v>696</v>
      </c>
      <c r="D10" s="29"/>
    </row>
    <row r="11" spans="1:4" ht="12.75">
      <c r="A11" s="29"/>
      <c r="B11" s="29"/>
      <c r="C11" s="31"/>
      <c r="D11" s="29"/>
    </row>
    <row r="12" spans="1:4" ht="12.75">
      <c r="A12" s="29"/>
      <c r="B12" s="29"/>
      <c r="C12" s="31"/>
      <c r="D12" s="29"/>
    </row>
    <row r="13" spans="1:4" ht="12.75">
      <c r="A13" s="29"/>
      <c r="B13" s="29"/>
      <c r="C13" s="31"/>
      <c r="D13" s="29"/>
    </row>
    <row r="14" spans="1:4" ht="12.75">
      <c r="A14" s="29">
        <v>589</v>
      </c>
      <c r="B14" s="176" t="s">
        <v>525</v>
      </c>
      <c r="C14" s="177">
        <v>288150.78</v>
      </c>
      <c r="D14" s="29"/>
    </row>
    <row r="15" spans="1:4" ht="12.75">
      <c r="A15" s="29">
        <v>589</v>
      </c>
      <c r="B15" s="27" t="s">
        <v>622</v>
      </c>
      <c r="C15" s="178">
        <v>23200</v>
      </c>
      <c r="D15" s="29"/>
    </row>
    <row r="16" spans="1:4" ht="12.75">
      <c r="A16" s="27"/>
      <c r="B16" s="179"/>
      <c r="C16" s="178"/>
      <c r="D16" s="29"/>
    </row>
    <row r="17" spans="1:4" ht="12.75">
      <c r="A17" s="27"/>
      <c r="B17" s="29"/>
      <c r="C17" s="31"/>
      <c r="D17" s="29"/>
    </row>
    <row r="18" spans="1:4" ht="12.75">
      <c r="A18" s="27"/>
      <c r="B18" s="29"/>
      <c r="C18" s="31"/>
      <c r="D18" s="29"/>
    </row>
    <row r="19" spans="1:5" ht="12.75">
      <c r="A19" s="180" t="s">
        <v>275</v>
      </c>
      <c r="B19" s="4"/>
      <c r="C19" s="10">
        <f>SUM(C14:C16)</f>
        <v>311350.78</v>
      </c>
      <c r="D19" s="29"/>
      <c r="E19" s="28"/>
    </row>
    <row r="20" spans="1:3" ht="12.75">
      <c r="A20" s="5"/>
      <c r="C20" s="2"/>
    </row>
    <row r="21" spans="1:3" ht="12.75">
      <c r="A21" s="5"/>
      <c r="C21" s="2"/>
    </row>
    <row r="22" spans="1:3" ht="12.75">
      <c r="A22" s="5"/>
      <c r="C22" s="2"/>
    </row>
    <row r="23" spans="1:3" ht="12.75">
      <c r="A23" s="5"/>
      <c r="C23" s="2"/>
    </row>
    <row r="24" spans="1:3" ht="12.75">
      <c r="A24" s="5"/>
      <c r="C24" s="2"/>
    </row>
    <row r="25" spans="1:3" ht="12.75">
      <c r="A25" s="5"/>
      <c r="C25" s="2"/>
    </row>
  </sheetData>
  <sheetProtection/>
  <mergeCells count="2">
    <mergeCell ref="A1:C1"/>
    <mergeCell ref="A2: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scale="87" r:id="rId2"/>
  <headerFooter alignWithMargins="0">
    <oddFooter>&amp;R&amp;"Arial,Cursiva"&amp;7Página&amp;P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9.14062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842</v>
      </c>
      <c r="B4" s="331"/>
      <c r="C4" s="332"/>
      <c r="D4" s="332"/>
      <c r="E4" s="332"/>
    </row>
    <row r="5" spans="1:5" ht="12.75">
      <c r="A5" s="333"/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72" t="s">
        <v>709</v>
      </c>
      <c r="B8" s="73" t="s">
        <v>703</v>
      </c>
      <c r="C8" s="74">
        <f>'TERRENOS (581)'!C23</f>
        <v>6624599.66</v>
      </c>
      <c r="D8" s="74"/>
      <c r="E8" s="74">
        <f>C8</f>
        <v>6624599.66</v>
      </c>
    </row>
    <row r="9" spans="1:5" ht="13.5" thickBot="1">
      <c r="A9" s="225">
        <v>589</v>
      </c>
      <c r="B9" s="226" t="s">
        <v>710</v>
      </c>
      <c r="C9" s="227">
        <f>'OTROS BIENES INM ( 589 )'!C19</f>
        <v>311350.78</v>
      </c>
      <c r="D9" s="228"/>
      <c r="E9" s="228">
        <f>C9</f>
        <v>311350.78</v>
      </c>
    </row>
    <row r="10" spans="1:8" ht="13.5" thickBot="1">
      <c r="A10" s="94"/>
      <c r="B10" s="190" t="s">
        <v>66</v>
      </c>
      <c r="C10" s="191">
        <f>SUM(C8:C9)</f>
        <v>6935950.44</v>
      </c>
      <c r="D10" s="191">
        <f>SUM(D8:D9)</f>
        <v>0</v>
      </c>
      <c r="E10" s="191">
        <f>SUM(E8:E9)</f>
        <v>6935950.44</v>
      </c>
      <c r="H10" s="2"/>
    </row>
    <row r="11" spans="1:5" ht="12.75">
      <c r="A11" s="17"/>
      <c r="B11" s="19"/>
      <c r="C11" s="22"/>
      <c r="D11" s="22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39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8.5742187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843</v>
      </c>
      <c r="B4" s="331"/>
      <c r="C4" s="332"/>
      <c r="D4" s="332"/>
      <c r="E4" s="332"/>
    </row>
    <row r="5" spans="1:5" ht="12.75">
      <c r="A5" s="333"/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3.5" thickBot="1">
      <c r="A8" s="72">
        <v>597</v>
      </c>
      <c r="B8" s="73" t="s">
        <v>702</v>
      </c>
      <c r="C8" s="74">
        <f>'LICENCIA INF. E INTELEC.( 597 )'!C23</f>
        <v>617863.26</v>
      </c>
      <c r="D8" s="74">
        <f>'LICENCIA INF. E INTELEC.( 597 )'!D23</f>
        <v>0</v>
      </c>
      <c r="E8" s="74">
        <f>C8-D8</f>
        <v>617863.26</v>
      </c>
    </row>
    <row r="9" spans="1:8" ht="13.5" thickBot="1">
      <c r="A9" s="94"/>
      <c r="B9" s="190" t="s">
        <v>66</v>
      </c>
      <c r="C9" s="191">
        <f>SUM(C8:C8)</f>
        <v>617863.26</v>
      </c>
      <c r="D9" s="191">
        <f>SUM(D8:D8)</f>
        <v>0</v>
      </c>
      <c r="E9" s="191">
        <f>SUM(E8:E8)</f>
        <v>617863.26</v>
      </c>
      <c r="H9" s="2"/>
    </row>
    <row r="10" spans="1:5" ht="12.75">
      <c r="A10" s="17"/>
      <c r="B10" s="19"/>
      <c r="C10" s="22"/>
      <c r="D10" s="22"/>
      <c r="E10" s="25"/>
    </row>
    <row r="11" spans="1:5" ht="12.75">
      <c r="A11" s="16"/>
      <c r="B11" s="19"/>
      <c r="C11" s="18"/>
      <c r="D11" s="18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6"/>
      <c r="B16" s="19"/>
      <c r="C16" s="18"/>
      <c r="D16" s="18"/>
      <c r="E16" s="2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232"/>
  <sheetViews>
    <sheetView zoomScalePageLayoutView="0" workbookViewId="0" topLeftCell="A1">
      <selection activeCell="H227" sqref="H227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8.57421875" style="0" bestFit="1" customWidth="1"/>
    <col min="4" max="4" width="18.57421875" style="0" customWidth="1"/>
    <col min="5" max="5" width="20.28125" style="0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698</v>
      </c>
      <c r="B4" s="331"/>
      <c r="C4" s="332"/>
      <c r="D4" s="332"/>
      <c r="E4" s="332"/>
    </row>
    <row r="5" spans="1:5" ht="12.75">
      <c r="A5" s="333" t="s">
        <v>844</v>
      </c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90">
        <v>511</v>
      </c>
      <c r="B8" s="231" t="s">
        <v>276</v>
      </c>
      <c r="C8" s="92">
        <v>1713.8</v>
      </c>
      <c r="D8" s="92">
        <f>C8-1</f>
        <v>1712.8</v>
      </c>
      <c r="E8" s="92">
        <f>C8-D8</f>
        <v>1</v>
      </c>
    </row>
    <row r="9" spans="1:5" ht="12.75">
      <c r="A9" s="72">
        <v>511</v>
      </c>
      <c r="B9" s="76" t="s">
        <v>367</v>
      </c>
      <c r="C9" s="74">
        <v>493.24</v>
      </c>
      <c r="D9" s="92">
        <f>C9-1</f>
        <v>492.24</v>
      </c>
      <c r="E9" s="74">
        <f>C9-D9</f>
        <v>1</v>
      </c>
    </row>
    <row r="10" spans="1:5" ht="12.75">
      <c r="A10" s="72">
        <v>511</v>
      </c>
      <c r="B10" s="76" t="s">
        <v>230</v>
      </c>
      <c r="C10" s="74">
        <v>585.2</v>
      </c>
      <c r="D10" s="92">
        <f>C10-1</f>
        <v>584.2</v>
      </c>
      <c r="E10" s="74">
        <f aca="true" t="shared" si="0" ref="E10:E73">C10-D10</f>
        <v>1</v>
      </c>
    </row>
    <row r="11" spans="1:5" ht="12.75">
      <c r="A11" s="72">
        <v>511</v>
      </c>
      <c r="B11" s="76" t="s">
        <v>277</v>
      </c>
      <c r="C11" s="74">
        <v>1086.8</v>
      </c>
      <c r="D11" s="92">
        <f>C11-1</f>
        <v>1085.8</v>
      </c>
      <c r="E11" s="74">
        <f t="shared" si="0"/>
        <v>1</v>
      </c>
    </row>
    <row r="12" spans="1:5" ht="12.75">
      <c r="A12" s="72">
        <v>511</v>
      </c>
      <c r="B12" s="76" t="s">
        <v>278</v>
      </c>
      <c r="C12" s="74">
        <v>1128.6</v>
      </c>
      <c r="D12" s="92">
        <f>C12-1</f>
        <v>1127.6</v>
      </c>
      <c r="E12" s="74">
        <f t="shared" si="0"/>
        <v>1</v>
      </c>
    </row>
    <row r="13" spans="1:5" ht="12.75">
      <c r="A13" s="72">
        <v>511</v>
      </c>
      <c r="B13" s="76" t="s">
        <v>255</v>
      </c>
      <c r="C13" s="74">
        <v>4628.25</v>
      </c>
      <c r="D13" s="74">
        <v>2314.25</v>
      </c>
      <c r="E13" s="74">
        <f t="shared" si="0"/>
        <v>2314</v>
      </c>
    </row>
    <row r="14" spans="1:5" ht="12.75">
      <c r="A14" s="72">
        <v>511</v>
      </c>
      <c r="B14" s="76" t="s">
        <v>0</v>
      </c>
      <c r="C14" s="74">
        <v>2464</v>
      </c>
      <c r="D14" s="74">
        <v>1216.25</v>
      </c>
      <c r="E14" s="74">
        <f t="shared" si="0"/>
        <v>1247.75</v>
      </c>
    </row>
    <row r="15" spans="1:5" ht="12.75">
      <c r="A15" s="72">
        <v>511</v>
      </c>
      <c r="B15" s="76" t="s">
        <v>8</v>
      </c>
      <c r="C15" s="74">
        <v>2734.7</v>
      </c>
      <c r="D15" s="92">
        <f aca="true" t="shared" si="1" ref="D15:D46">C15-1</f>
        <v>2733.7</v>
      </c>
      <c r="E15" s="74">
        <f t="shared" si="0"/>
        <v>1</v>
      </c>
    </row>
    <row r="16" spans="1:5" ht="12.75">
      <c r="A16" s="72">
        <v>511</v>
      </c>
      <c r="B16" s="76" t="s">
        <v>419</v>
      </c>
      <c r="C16" s="74">
        <v>2168.8999999999996</v>
      </c>
      <c r="D16" s="92">
        <f t="shared" si="1"/>
        <v>2167.8999999999996</v>
      </c>
      <c r="E16" s="74">
        <f t="shared" si="0"/>
        <v>1</v>
      </c>
    </row>
    <row r="17" spans="1:5" ht="12.75">
      <c r="A17" s="72">
        <v>511</v>
      </c>
      <c r="B17" s="76" t="s">
        <v>245</v>
      </c>
      <c r="C17" s="74">
        <v>690</v>
      </c>
      <c r="D17" s="92">
        <f t="shared" si="1"/>
        <v>689</v>
      </c>
      <c r="E17" s="74">
        <f t="shared" si="0"/>
        <v>1</v>
      </c>
    </row>
    <row r="18" spans="1:5" ht="12.75">
      <c r="A18" s="72">
        <v>511</v>
      </c>
      <c r="B18" s="76" t="s">
        <v>34</v>
      </c>
      <c r="C18" s="74">
        <v>1112</v>
      </c>
      <c r="D18" s="92">
        <f t="shared" si="1"/>
        <v>1111</v>
      </c>
      <c r="E18" s="74">
        <f t="shared" si="0"/>
        <v>1</v>
      </c>
    </row>
    <row r="19" spans="1:5" ht="12.75">
      <c r="A19" s="72">
        <v>511</v>
      </c>
      <c r="B19" s="76" t="s">
        <v>174</v>
      </c>
      <c r="C19" s="74">
        <v>2290</v>
      </c>
      <c r="D19" s="92">
        <f t="shared" si="1"/>
        <v>2289</v>
      </c>
      <c r="E19" s="74">
        <f t="shared" si="0"/>
        <v>1</v>
      </c>
    </row>
    <row r="20" spans="1:5" ht="12.75">
      <c r="A20" s="72">
        <v>511</v>
      </c>
      <c r="B20" s="76" t="s">
        <v>238</v>
      </c>
      <c r="C20" s="74">
        <v>1047</v>
      </c>
      <c r="D20" s="92">
        <f t="shared" si="1"/>
        <v>1046</v>
      </c>
      <c r="E20" s="74">
        <f t="shared" si="0"/>
        <v>1</v>
      </c>
    </row>
    <row r="21" spans="1:5" ht="12.75">
      <c r="A21" s="72">
        <v>511</v>
      </c>
      <c r="B21" s="76" t="s">
        <v>420</v>
      </c>
      <c r="C21" s="74">
        <v>5220</v>
      </c>
      <c r="D21" s="92">
        <f t="shared" si="1"/>
        <v>5219</v>
      </c>
      <c r="E21" s="74">
        <f t="shared" si="0"/>
        <v>1</v>
      </c>
    </row>
    <row r="22" spans="1:5" ht="12.75">
      <c r="A22" s="72">
        <v>511</v>
      </c>
      <c r="B22" s="76" t="s">
        <v>156</v>
      </c>
      <c r="C22" s="74">
        <v>5343</v>
      </c>
      <c r="D22" s="92">
        <f t="shared" si="1"/>
        <v>5342</v>
      </c>
      <c r="E22" s="74">
        <f t="shared" si="0"/>
        <v>1</v>
      </c>
    </row>
    <row r="23" spans="1:5" ht="12.75">
      <c r="A23" s="72">
        <v>511</v>
      </c>
      <c r="B23" s="76" t="s">
        <v>208</v>
      </c>
      <c r="C23" s="74">
        <v>1062</v>
      </c>
      <c r="D23" s="92">
        <f t="shared" si="1"/>
        <v>1061</v>
      </c>
      <c r="E23" s="74">
        <f t="shared" si="0"/>
        <v>1</v>
      </c>
    </row>
    <row r="24" spans="1:5" ht="12.75">
      <c r="A24" s="72">
        <v>511</v>
      </c>
      <c r="B24" s="76" t="s">
        <v>382</v>
      </c>
      <c r="C24" s="74">
        <v>946</v>
      </c>
      <c r="D24" s="92">
        <f t="shared" si="1"/>
        <v>945</v>
      </c>
      <c r="E24" s="74">
        <f t="shared" si="0"/>
        <v>1</v>
      </c>
    </row>
    <row r="25" spans="1:5" ht="12.75">
      <c r="A25" s="72">
        <v>511</v>
      </c>
      <c r="B25" s="76" t="s">
        <v>50</v>
      </c>
      <c r="C25" s="74">
        <v>1201.1999999999998</v>
      </c>
      <c r="D25" s="92">
        <f t="shared" si="1"/>
        <v>1200.1999999999998</v>
      </c>
      <c r="E25" s="74">
        <f t="shared" si="0"/>
        <v>1</v>
      </c>
    </row>
    <row r="26" spans="1:5" ht="12.75">
      <c r="A26" s="72">
        <v>511</v>
      </c>
      <c r="B26" s="76" t="s">
        <v>0</v>
      </c>
      <c r="C26" s="74">
        <v>2464</v>
      </c>
      <c r="D26" s="92">
        <f t="shared" si="1"/>
        <v>2463</v>
      </c>
      <c r="E26" s="74">
        <f t="shared" si="0"/>
        <v>1</v>
      </c>
    </row>
    <row r="27" spans="1:5" ht="12.75">
      <c r="A27" s="72">
        <v>511</v>
      </c>
      <c r="B27" s="76" t="s">
        <v>307</v>
      </c>
      <c r="C27" s="74">
        <v>1232</v>
      </c>
      <c r="D27" s="92">
        <f t="shared" si="1"/>
        <v>1231</v>
      </c>
      <c r="E27" s="74">
        <f t="shared" si="0"/>
        <v>1</v>
      </c>
    </row>
    <row r="28" spans="1:5" ht="12.75">
      <c r="A28" s="72">
        <v>511</v>
      </c>
      <c r="B28" s="76" t="s">
        <v>290</v>
      </c>
      <c r="C28" s="74">
        <v>1599.4</v>
      </c>
      <c r="D28" s="92">
        <f t="shared" si="1"/>
        <v>1598.4</v>
      </c>
      <c r="E28" s="74">
        <f t="shared" si="0"/>
        <v>1</v>
      </c>
    </row>
    <row r="29" spans="1:5" ht="12.75">
      <c r="A29" s="72">
        <v>511</v>
      </c>
      <c r="B29" s="76" t="s">
        <v>360</v>
      </c>
      <c r="C29" s="74">
        <v>1584.44</v>
      </c>
      <c r="D29" s="92">
        <f t="shared" si="1"/>
        <v>1583.44</v>
      </c>
      <c r="E29" s="74">
        <f t="shared" si="0"/>
        <v>1</v>
      </c>
    </row>
    <row r="30" spans="1:5" ht="12.75">
      <c r="A30" s="72">
        <v>511</v>
      </c>
      <c r="B30" s="76" t="s">
        <v>329</v>
      </c>
      <c r="C30" s="77">
        <v>1897.5</v>
      </c>
      <c r="D30" s="92">
        <f t="shared" si="1"/>
        <v>1896.5</v>
      </c>
      <c r="E30" s="74">
        <f t="shared" si="0"/>
        <v>1</v>
      </c>
    </row>
    <row r="31" spans="1:5" ht="12.75">
      <c r="A31" s="72">
        <v>511</v>
      </c>
      <c r="B31" s="76" t="s">
        <v>330</v>
      </c>
      <c r="C31" s="77">
        <v>424.35</v>
      </c>
      <c r="D31" s="92">
        <f t="shared" si="1"/>
        <v>423.35</v>
      </c>
      <c r="E31" s="74">
        <f t="shared" si="0"/>
        <v>1</v>
      </c>
    </row>
    <row r="32" spans="1:5" ht="12.75">
      <c r="A32" s="72">
        <v>511</v>
      </c>
      <c r="B32" s="76" t="s">
        <v>366</v>
      </c>
      <c r="C32" s="74">
        <v>8435.53</v>
      </c>
      <c r="D32" s="92">
        <f t="shared" si="1"/>
        <v>8434.53</v>
      </c>
      <c r="E32" s="74">
        <f t="shared" si="0"/>
        <v>1</v>
      </c>
    </row>
    <row r="33" spans="1:5" ht="12.75">
      <c r="A33" s="72">
        <v>511</v>
      </c>
      <c r="B33" s="76" t="s">
        <v>377</v>
      </c>
      <c r="C33" s="74">
        <v>2728.81</v>
      </c>
      <c r="D33" s="74">
        <v>891</v>
      </c>
      <c r="E33" s="74">
        <f t="shared" si="0"/>
        <v>1837.81</v>
      </c>
    </row>
    <row r="34" spans="1:5" ht="12.75">
      <c r="A34" s="72">
        <v>511</v>
      </c>
      <c r="B34" s="76" t="s">
        <v>337</v>
      </c>
      <c r="C34" s="74">
        <v>920</v>
      </c>
      <c r="D34" s="92">
        <f t="shared" si="1"/>
        <v>919</v>
      </c>
      <c r="E34" s="74">
        <f t="shared" si="0"/>
        <v>1</v>
      </c>
    </row>
    <row r="35" spans="1:5" ht="12.75">
      <c r="A35" s="72">
        <v>511</v>
      </c>
      <c r="B35" s="76" t="s">
        <v>75</v>
      </c>
      <c r="C35" s="74">
        <v>4864.5</v>
      </c>
      <c r="D35" s="92">
        <f t="shared" si="1"/>
        <v>4863.5</v>
      </c>
      <c r="E35" s="74">
        <f t="shared" si="0"/>
        <v>1</v>
      </c>
    </row>
    <row r="36" spans="1:5" ht="12.75">
      <c r="A36" s="72">
        <v>511</v>
      </c>
      <c r="B36" s="76" t="s">
        <v>76</v>
      </c>
      <c r="C36" s="74">
        <v>4490.75</v>
      </c>
      <c r="D36" s="92">
        <f t="shared" si="1"/>
        <v>4489.75</v>
      </c>
      <c r="E36" s="74">
        <f t="shared" si="0"/>
        <v>1</v>
      </c>
    </row>
    <row r="37" spans="1:5" ht="12.75">
      <c r="A37" s="72">
        <v>511</v>
      </c>
      <c r="B37" s="76" t="s">
        <v>242</v>
      </c>
      <c r="C37" s="74">
        <v>5569.98</v>
      </c>
      <c r="D37" s="92">
        <f t="shared" si="1"/>
        <v>5568.98</v>
      </c>
      <c r="E37" s="74">
        <f t="shared" si="0"/>
        <v>1</v>
      </c>
    </row>
    <row r="38" spans="1:5" ht="12.75">
      <c r="A38" s="72">
        <v>511</v>
      </c>
      <c r="B38" s="76" t="s">
        <v>56</v>
      </c>
      <c r="C38" s="74">
        <v>1925.63</v>
      </c>
      <c r="D38" s="92">
        <f t="shared" si="1"/>
        <v>1924.63</v>
      </c>
      <c r="E38" s="74">
        <f t="shared" si="0"/>
        <v>1</v>
      </c>
    </row>
    <row r="39" spans="1:5" ht="12.75">
      <c r="A39" s="72">
        <v>511</v>
      </c>
      <c r="B39" s="76" t="s">
        <v>175</v>
      </c>
      <c r="C39" s="74">
        <v>2800</v>
      </c>
      <c r="D39" s="92">
        <f t="shared" si="1"/>
        <v>2799</v>
      </c>
      <c r="E39" s="74">
        <f t="shared" si="0"/>
        <v>1</v>
      </c>
    </row>
    <row r="40" spans="1:5" ht="12.75">
      <c r="A40" s="72">
        <v>511</v>
      </c>
      <c r="B40" s="76" t="s">
        <v>241</v>
      </c>
      <c r="C40" s="74">
        <v>4025</v>
      </c>
      <c r="D40" s="92">
        <f t="shared" si="1"/>
        <v>4024</v>
      </c>
      <c r="E40" s="74">
        <f t="shared" si="0"/>
        <v>1</v>
      </c>
    </row>
    <row r="41" spans="1:5" ht="12.75">
      <c r="A41" s="72">
        <v>511</v>
      </c>
      <c r="B41" s="76" t="s">
        <v>323</v>
      </c>
      <c r="C41" s="74">
        <v>4312.5</v>
      </c>
      <c r="D41" s="92">
        <f t="shared" si="1"/>
        <v>4311.5</v>
      </c>
      <c r="E41" s="74">
        <f t="shared" si="0"/>
        <v>1</v>
      </c>
    </row>
    <row r="42" spans="1:5" ht="12.75">
      <c r="A42" s="72">
        <v>511</v>
      </c>
      <c r="B42" s="76" t="s">
        <v>324</v>
      </c>
      <c r="C42" s="74">
        <v>862.5</v>
      </c>
      <c r="D42" s="92">
        <f t="shared" si="1"/>
        <v>861.5</v>
      </c>
      <c r="E42" s="74">
        <f t="shared" si="0"/>
        <v>1</v>
      </c>
    </row>
    <row r="43" spans="1:5" ht="22.5">
      <c r="A43" s="72">
        <v>511</v>
      </c>
      <c r="B43" s="83" t="s">
        <v>814</v>
      </c>
      <c r="C43" s="74">
        <v>1500.75</v>
      </c>
      <c r="D43" s="92">
        <f t="shared" si="1"/>
        <v>1499.75</v>
      </c>
      <c r="E43" s="74">
        <f t="shared" si="0"/>
        <v>1</v>
      </c>
    </row>
    <row r="44" spans="1:5" ht="22.5">
      <c r="A44" s="72">
        <v>511</v>
      </c>
      <c r="B44" s="83" t="s">
        <v>815</v>
      </c>
      <c r="C44" s="74">
        <v>1656</v>
      </c>
      <c r="D44" s="92">
        <f t="shared" si="1"/>
        <v>1655</v>
      </c>
      <c r="E44" s="74">
        <f t="shared" si="0"/>
        <v>1</v>
      </c>
    </row>
    <row r="45" spans="1:5" ht="12.75">
      <c r="A45" s="72">
        <v>511</v>
      </c>
      <c r="B45" s="76" t="s">
        <v>331</v>
      </c>
      <c r="C45" s="74">
        <v>862.5</v>
      </c>
      <c r="D45" s="92">
        <f t="shared" si="1"/>
        <v>861.5</v>
      </c>
      <c r="E45" s="74">
        <f t="shared" si="0"/>
        <v>1</v>
      </c>
    </row>
    <row r="46" spans="1:5" ht="12.75">
      <c r="A46" s="72">
        <v>511</v>
      </c>
      <c r="B46" s="76" t="s">
        <v>816</v>
      </c>
      <c r="C46" s="74">
        <v>3553.5</v>
      </c>
      <c r="D46" s="92">
        <f t="shared" si="1"/>
        <v>3552.5</v>
      </c>
      <c r="E46" s="74">
        <f t="shared" si="0"/>
        <v>1</v>
      </c>
    </row>
    <row r="47" spans="1:5" ht="12.75">
      <c r="A47" s="72">
        <v>511</v>
      </c>
      <c r="B47" s="76" t="s">
        <v>133</v>
      </c>
      <c r="C47" s="74">
        <v>2251.7</v>
      </c>
      <c r="D47" s="74">
        <v>1126.7</v>
      </c>
      <c r="E47" s="74">
        <f t="shared" si="0"/>
        <v>1124.9999999999998</v>
      </c>
    </row>
    <row r="48" spans="1:5" ht="12.75">
      <c r="A48" s="72">
        <v>511</v>
      </c>
      <c r="B48" s="76" t="s">
        <v>172</v>
      </c>
      <c r="C48" s="74">
        <v>672.75</v>
      </c>
      <c r="D48" s="74"/>
      <c r="E48" s="74">
        <f t="shared" si="0"/>
        <v>672.75</v>
      </c>
    </row>
    <row r="49" spans="1:5" ht="12.75">
      <c r="A49" s="72">
        <v>511</v>
      </c>
      <c r="B49" s="76" t="s">
        <v>176</v>
      </c>
      <c r="C49" s="74">
        <v>1964</v>
      </c>
      <c r="D49" s="74"/>
      <c r="E49" s="74">
        <f t="shared" si="0"/>
        <v>1964</v>
      </c>
    </row>
    <row r="50" spans="1:5" ht="12.75">
      <c r="A50" s="72">
        <v>511</v>
      </c>
      <c r="B50" s="76" t="s">
        <v>122</v>
      </c>
      <c r="C50" s="74">
        <v>3398</v>
      </c>
      <c r="D50" s="74"/>
      <c r="E50" s="74">
        <f t="shared" si="0"/>
        <v>3398</v>
      </c>
    </row>
    <row r="51" spans="1:5" ht="12.75">
      <c r="A51" s="72">
        <v>511</v>
      </c>
      <c r="B51" s="76" t="s">
        <v>123</v>
      </c>
      <c r="C51" s="74">
        <v>4440</v>
      </c>
      <c r="D51" s="74">
        <v>699</v>
      </c>
      <c r="E51" s="74">
        <f t="shared" si="0"/>
        <v>3741</v>
      </c>
    </row>
    <row r="52" spans="1:5" ht="12.75">
      <c r="A52" s="72">
        <v>511</v>
      </c>
      <c r="B52" s="76" t="s">
        <v>123</v>
      </c>
      <c r="C52" s="74">
        <v>2220</v>
      </c>
      <c r="D52" s="92">
        <f aca="true" t="shared" si="2" ref="D52:D112">C52-1</f>
        <v>2219</v>
      </c>
      <c r="E52" s="74">
        <f t="shared" si="0"/>
        <v>1</v>
      </c>
    </row>
    <row r="53" spans="1:5" ht="12.75">
      <c r="A53" s="72">
        <v>511</v>
      </c>
      <c r="B53" s="76" t="s">
        <v>147</v>
      </c>
      <c r="C53" s="74">
        <v>1352</v>
      </c>
      <c r="D53" s="92">
        <f t="shared" si="2"/>
        <v>1351</v>
      </c>
      <c r="E53" s="74">
        <f t="shared" si="0"/>
        <v>1</v>
      </c>
    </row>
    <row r="54" spans="1:5" ht="12.75">
      <c r="A54" s="72">
        <v>511</v>
      </c>
      <c r="B54" s="76" t="s">
        <v>249</v>
      </c>
      <c r="C54" s="74">
        <v>752</v>
      </c>
      <c r="D54" s="92">
        <f t="shared" si="2"/>
        <v>751</v>
      </c>
      <c r="E54" s="74">
        <f t="shared" si="0"/>
        <v>1</v>
      </c>
    </row>
    <row r="55" spans="1:5" ht="12.75">
      <c r="A55" s="72">
        <v>511</v>
      </c>
      <c r="B55" s="76" t="s">
        <v>249</v>
      </c>
      <c r="C55" s="74">
        <v>752</v>
      </c>
      <c r="D55" s="92">
        <f t="shared" si="2"/>
        <v>751</v>
      </c>
      <c r="E55" s="74">
        <f t="shared" si="0"/>
        <v>1</v>
      </c>
    </row>
    <row r="56" spans="1:5" ht="12.75">
      <c r="A56" s="72">
        <v>511</v>
      </c>
      <c r="B56" s="76" t="s">
        <v>251</v>
      </c>
      <c r="C56" s="74">
        <v>583.64</v>
      </c>
      <c r="D56" s="92">
        <f t="shared" si="2"/>
        <v>582.64</v>
      </c>
      <c r="E56" s="74">
        <f t="shared" si="0"/>
        <v>1</v>
      </c>
    </row>
    <row r="57" spans="1:5" ht="12.75">
      <c r="A57" s="72">
        <v>511</v>
      </c>
      <c r="B57" s="76" t="s">
        <v>251</v>
      </c>
      <c r="C57" s="74">
        <v>583.64</v>
      </c>
      <c r="D57" s="92">
        <f t="shared" si="2"/>
        <v>582.64</v>
      </c>
      <c r="E57" s="74">
        <f t="shared" si="0"/>
        <v>1</v>
      </c>
    </row>
    <row r="58" spans="1:5" ht="12.75">
      <c r="A58" s="72">
        <v>511</v>
      </c>
      <c r="B58" s="76" t="s">
        <v>121</v>
      </c>
      <c r="C58" s="74">
        <v>3856</v>
      </c>
      <c r="D58" s="92">
        <f t="shared" si="2"/>
        <v>3855</v>
      </c>
      <c r="E58" s="74">
        <f t="shared" si="0"/>
        <v>1</v>
      </c>
    </row>
    <row r="59" spans="1:5" ht="12.75">
      <c r="A59" s="72">
        <v>511</v>
      </c>
      <c r="B59" s="76" t="s">
        <v>362</v>
      </c>
      <c r="C59" s="74">
        <v>20100</v>
      </c>
      <c r="D59" s="74">
        <v>20099</v>
      </c>
      <c r="E59" s="74">
        <f t="shared" si="0"/>
        <v>1</v>
      </c>
    </row>
    <row r="60" spans="1:5" ht="12.75">
      <c r="A60" s="72">
        <v>511</v>
      </c>
      <c r="B60" s="76" t="s">
        <v>54</v>
      </c>
      <c r="C60" s="74">
        <v>4075</v>
      </c>
      <c r="D60" s="92">
        <f t="shared" si="2"/>
        <v>4074</v>
      </c>
      <c r="E60" s="74">
        <f t="shared" si="0"/>
        <v>1</v>
      </c>
    </row>
    <row r="61" spans="1:5" ht="12.75">
      <c r="A61" s="72">
        <v>511</v>
      </c>
      <c r="B61" s="76" t="s">
        <v>319</v>
      </c>
      <c r="C61" s="74">
        <v>1505.1</v>
      </c>
      <c r="D61" s="92">
        <f t="shared" si="2"/>
        <v>1504.1</v>
      </c>
      <c r="E61" s="74">
        <f t="shared" si="0"/>
        <v>1</v>
      </c>
    </row>
    <row r="62" spans="1:5" ht="12.75">
      <c r="A62" s="72">
        <v>511</v>
      </c>
      <c r="B62" s="76" t="s">
        <v>320</v>
      </c>
      <c r="C62" s="74">
        <v>1120</v>
      </c>
      <c r="D62" s="92">
        <f t="shared" si="2"/>
        <v>1119</v>
      </c>
      <c r="E62" s="74">
        <f t="shared" si="0"/>
        <v>1</v>
      </c>
    </row>
    <row r="63" spans="1:5" ht="12.75">
      <c r="A63" s="72">
        <v>511</v>
      </c>
      <c r="B63" s="76" t="s">
        <v>321</v>
      </c>
      <c r="C63" s="74">
        <v>2684.8</v>
      </c>
      <c r="D63" s="92">
        <f t="shared" si="2"/>
        <v>2683.8</v>
      </c>
      <c r="E63" s="74">
        <f t="shared" si="0"/>
        <v>1</v>
      </c>
    </row>
    <row r="64" spans="1:5" ht="12.75">
      <c r="A64" s="72">
        <v>511</v>
      </c>
      <c r="B64" s="76" t="s">
        <v>9</v>
      </c>
      <c r="C64" s="74">
        <v>1020</v>
      </c>
      <c r="D64" s="92">
        <f t="shared" si="2"/>
        <v>1019</v>
      </c>
      <c r="E64" s="74">
        <f t="shared" si="0"/>
        <v>1</v>
      </c>
    </row>
    <row r="65" spans="1:5" ht="12.75">
      <c r="A65" s="72">
        <v>511</v>
      </c>
      <c r="B65" s="76" t="s">
        <v>109</v>
      </c>
      <c r="C65" s="74">
        <v>6030</v>
      </c>
      <c r="D65" s="74">
        <v>603</v>
      </c>
      <c r="E65" s="74">
        <f t="shared" si="0"/>
        <v>5427</v>
      </c>
    </row>
    <row r="66" spans="1:5" ht="12.75">
      <c r="A66" s="72">
        <v>511</v>
      </c>
      <c r="B66" s="76" t="s">
        <v>110</v>
      </c>
      <c r="C66" s="74">
        <v>2124</v>
      </c>
      <c r="D66" s="92">
        <f t="shared" si="2"/>
        <v>2123</v>
      </c>
      <c r="E66" s="74">
        <f t="shared" si="0"/>
        <v>1</v>
      </c>
    </row>
    <row r="67" spans="1:5" ht="12.75">
      <c r="A67" s="72">
        <v>511</v>
      </c>
      <c r="B67" s="76" t="s">
        <v>231</v>
      </c>
      <c r="C67" s="77">
        <v>1610</v>
      </c>
      <c r="D67" s="92">
        <f t="shared" si="2"/>
        <v>1609</v>
      </c>
      <c r="E67" s="74">
        <f t="shared" si="0"/>
        <v>1</v>
      </c>
    </row>
    <row r="68" spans="1:5" ht="12.75">
      <c r="A68" s="72">
        <v>511</v>
      </c>
      <c r="B68" s="76" t="s">
        <v>314</v>
      </c>
      <c r="C68" s="78">
        <v>1750</v>
      </c>
      <c r="D68" s="92">
        <f t="shared" si="2"/>
        <v>1749</v>
      </c>
      <c r="E68" s="74">
        <f t="shared" si="0"/>
        <v>1</v>
      </c>
    </row>
    <row r="69" spans="1:5" ht="12.75">
      <c r="A69" s="72">
        <v>511</v>
      </c>
      <c r="B69" s="76" t="s">
        <v>383</v>
      </c>
      <c r="C69" s="78">
        <v>1951.6</v>
      </c>
      <c r="D69" s="92">
        <f t="shared" si="2"/>
        <v>1950.6</v>
      </c>
      <c r="E69" s="74">
        <f t="shared" si="0"/>
        <v>1</v>
      </c>
    </row>
    <row r="70" spans="1:5" ht="12.75">
      <c r="A70" s="72">
        <v>511</v>
      </c>
      <c r="B70" s="76" t="s">
        <v>291</v>
      </c>
      <c r="C70" s="78">
        <v>4032</v>
      </c>
      <c r="D70" s="92">
        <f t="shared" si="2"/>
        <v>4031</v>
      </c>
      <c r="E70" s="74">
        <f t="shared" si="0"/>
        <v>1</v>
      </c>
    </row>
    <row r="71" spans="1:5" ht="12.75">
      <c r="A71" s="72">
        <v>511</v>
      </c>
      <c r="B71" s="76" t="s">
        <v>292</v>
      </c>
      <c r="C71" s="78">
        <v>6184</v>
      </c>
      <c r="D71" s="92">
        <f t="shared" si="2"/>
        <v>6183</v>
      </c>
      <c r="E71" s="74">
        <f t="shared" si="0"/>
        <v>1</v>
      </c>
    </row>
    <row r="72" spans="1:5" ht="12.75">
      <c r="A72" s="72">
        <v>511</v>
      </c>
      <c r="B72" s="76" t="s">
        <v>334</v>
      </c>
      <c r="C72" s="78">
        <v>4110</v>
      </c>
      <c r="D72" s="92">
        <f t="shared" si="2"/>
        <v>4109</v>
      </c>
      <c r="E72" s="74">
        <f t="shared" si="0"/>
        <v>1</v>
      </c>
    </row>
    <row r="73" spans="1:5" ht="12.75">
      <c r="A73" s="72">
        <v>511</v>
      </c>
      <c r="B73" s="76" t="s">
        <v>402</v>
      </c>
      <c r="C73" s="78">
        <v>3400</v>
      </c>
      <c r="D73" s="92">
        <f t="shared" si="2"/>
        <v>3399</v>
      </c>
      <c r="E73" s="74">
        <f t="shared" si="0"/>
        <v>1</v>
      </c>
    </row>
    <row r="74" spans="1:5" ht="12.75">
      <c r="A74" s="72">
        <v>511</v>
      </c>
      <c r="B74" s="76" t="s">
        <v>404</v>
      </c>
      <c r="C74" s="78">
        <v>2446</v>
      </c>
      <c r="D74" s="92">
        <f t="shared" si="2"/>
        <v>2445</v>
      </c>
      <c r="E74" s="74">
        <f aca="true" t="shared" si="3" ref="E74:E137">C74-D74</f>
        <v>1</v>
      </c>
    </row>
    <row r="75" spans="1:5" ht="12.75">
      <c r="A75" s="72">
        <v>511</v>
      </c>
      <c r="B75" s="76" t="s">
        <v>405</v>
      </c>
      <c r="C75" s="78">
        <v>4317</v>
      </c>
      <c r="D75" s="92">
        <f t="shared" si="2"/>
        <v>4316</v>
      </c>
      <c r="E75" s="74">
        <f t="shared" si="3"/>
        <v>1</v>
      </c>
    </row>
    <row r="76" spans="1:5" ht="12.75">
      <c r="A76" s="72">
        <v>511</v>
      </c>
      <c r="B76" s="76" t="s">
        <v>153</v>
      </c>
      <c r="C76" s="77">
        <v>3200</v>
      </c>
      <c r="D76" s="92">
        <f t="shared" si="2"/>
        <v>3199</v>
      </c>
      <c r="E76" s="74">
        <f t="shared" si="3"/>
        <v>1</v>
      </c>
    </row>
    <row r="77" spans="1:5" ht="12.75">
      <c r="A77" s="72">
        <v>511</v>
      </c>
      <c r="B77" s="76" t="s">
        <v>233</v>
      </c>
      <c r="C77" s="77">
        <v>2805</v>
      </c>
      <c r="D77" s="77">
        <v>1125</v>
      </c>
      <c r="E77" s="74">
        <f t="shared" si="3"/>
        <v>1680</v>
      </c>
    </row>
    <row r="78" spans="1:5" ht="12.75">
      <c r="A78" s="72">
        <v>511</v>
      </c>
      <c r="B78" s="76" t="s">
        <v>234</v>
      </c>
      <c r="C78" s="77">
        <v>1256.8</v>
      </c>
      <c r="D78" s="92">
        <f t="shared" si="2"/>
        <v>1255.8</v>
      </c>
      <c r="E78" s="74">
        <f t="shared" si="3"/>
        <v>1</v>
      </c>
    </row>
    <row r="79" spans="1:5" ht="12.75">
      <c r="A79" s="72">
        <v>511</v>
      </c>
      <c r="B79" s="76" t="s">
        <v>397</v>
      </c>
      <c r="C79" s="77">
        <v>2780</v>
      </c>
      <c r="D79" s="92">
        <f t="shared" si="2"/>
        <v>2779</v>
      </c>
      <c r="E79" s="74">
        <f t="shared" si="3"/>
        <v>1</v>
      </c>
    </row>
    <row r="80" spans="1:5" ht="12.75">
      <c r="A80" s="72">
        <v>511</v>
      </c>
      <c r="B80" s="76" t="s">
        <v>385</v>
      </c>
      <c r="C80" s="77">
        <v>2100</v>
      </c>
      <c r="D80" s="92">
        <f t="shared" si="2"/>
        <v>2099</v>
      </c>
      <c r="E80" s="74">
        <f t="shared" si="3"/>
        <v>1</v>
      </c>
    </row>
    <row r="81" spans="1:5" ht="22.5">
      <c r="A81" s="72">
        <v>511</v>
      </c>
      <c r="B81" s="83" t="s">
        <v>817</v>
      </c>
      <c r="C81" s="77">
        <v>752.1</v>
      </c>
      <c r="D81" s="92">
        <f t="shared" si="2"/>
        <v>751.1</v>
      </c>
      <c r="E81" s="74">
        <f t="shared" si="3"/>
        <v>1</v>
      </c>
    </row>
    <row r="82" spans="1:5" ht="12.75">
      <c r="A82" s="72">
        <v>511</v>
      </c>
      <c r="B82" s="76" t="s">
        <v>148</v>
      </c>
      <c r="C82" s="77">
        <v>1565.2</v>
      </c>
      <c r="D82" s="92">
        <f t="shared" si="2"/>
        <v>1564.2</v>
      </c>
      <c r="E82" s="74">
        <f t="shared" si="3"/>
        <v>1</v>
      </c>
    </row>
    <row r="83" spans="1:5" ht="12.75">
      <c r="A83" s="72">
        <v>511</v>
      </c>
      <c r="B83" s="76" t="s">
        <v>250</v>
      </c>
      <c r="C83" s="77">
        <v>5180</v>
      </c>
      <c r="D83" s="92">
        <f t="shared" si="2"/>
        <v>5179</v>
      </c>
      <c r="E83" s="74">
        <f t="shared" si="3"/>
        <v>1</v>
      </c>
    </row>
    <row r="84" spans="1:5" ht="22.5">
      <c r="A84" s="72">
        <v>511</v>
      </c>
      <c r="B84" s="83" t="s">
        <v>818</v>
      </c>
      <c r="C84" s="77">
        <v>1222.59</v>
      </c>
      <c r="D84" s="92">
        <f t="shared" si="2"/>
        <v>1221.59</v>
      </c>
      <c r="E84" s="74">
        <f t="shared" si="3"/>
        <v>1</v>
      </c>
    </row>
    <row r="85" spans="1:5" ht="12.75">
      <c r="A85" s="72">
        <v>511</v>
      </c>
      <c r="B85" s="76" t="s">
        <v>368</v>
      </c>
      <c r="C85" s="77">
        <v>5992.17</v>
      </c>
      <c r="D85" s="92">
        <f t="shared" si="2"/>
        <v>5991.17</v>
      </c>
      <c r="E85" s="74">
        <f t="shared" si="3"/>
        <v>1</v>
      </c>
    </row>
    <row r="86" spans="1:5" ht="12.75">
      <c r="A86" s="72">
        <v>511</v>
      </c>
      <c r="B86" s="76" t="s">
        <v>369</v>
      </c>
      <c r="C86" s="77">
        <v>126.41000000000008</v>
      </c>
      <c r="D86" s="92">
        <f t="shared" si="2"/>
        <v>125.41000000000008</v>
      </c>
      <c r="E86" s="74">
        <f t="shared" si="3"/>
        <v>1</v>
      </c>
    </row>
    <row r="87" spans="1:5" ht="12.75">
      <c r="A87" s="72">
        <v>511</v>
      </c>
      <c r="B87" s="76" t="s">
        <v>151</v>
      </c>
      <c r="C87" s="74">
        <v>1897.5</v>
      </c>
      <c r="D87" s="92">
        <f t="shared" si="2"/>
        <v>1896.5</v>
      </c>
      <c r="E87" s="74">
        <f t="shared" si="3"/>
        <v>1</v>
      </c>
    </row>
    <row r="88" spans="1:5" ht="12.75">
      <c r="A88" s="72">
        <v>511</v>
      </c>
      <c r="B88" s="76" t="s">
        <v>152</v>
      </c>
      <c r="C88" s="74">
        <v>3832.2000000000007</v>
      </c>
      <c r="D88" s="92">
        <f t="shared" si="2"/>
        <v>3831.2000000000007</v>
      </c>
      <c r="E88" s="74">
        <f t="shared" si="3"/>
        <v>1</v>
      </c>
    </row>
    <row r="89" spans="1:5" ht="12.75">
      <c r="A89" s="72">
        <v>511</v>
      </c>
      <c r="B89" s="76" t="s">
        <v>214</v>
      </c>
      <c r="C89" s="74">
        <v>39493.52</v>
      </c>
      <c r="D89" s="74">
        <v>39492.52</v>
      </c>
      <c r="E89" s="74">
        <f t="shared" si="3"/>
        <v>1</v>
      </c>
    </row>
    <row r="90" spans="1:5" ht="12.75">
      <c r="A90" s="72">
        <v>511</v>
      </c>
      <c r="B90" s="76" t="s">
        <v>114</v>
      </c>
      <c r="C90" s="188">
        <v>1981.5300000000002</v>
      </c>
      <c r="D90" s="92">
        <f t="shared" si="2"/>
        <v>1980.5300000000002</v>
      </c>
      <c r="E90" s="74">
        <f t="shared" si="3"/>
        <v>1</v>
      </c>
    </row>
    <row r="91" spans="1:5" ht="12.75">
      <c r="A91" s="72">
        <v>511</v>
      </c>
      <c r="B91" s="76" t="s">
        <v>129</v>
      </c>
      <c r="C91" s="79">
        <v>7659</v>
      </c>
      <c r="D91" s="79">
        <v>6894</v>
      </c>
      <c r="E91" s="74">
        <f t="shared" si="3"/>
        <v>765</v>
      </c>
    </row>
    <row r="92" spans="1:5" ht="12.75">
      <c r="A92" s="72">
        <v>511</v>
      </c>
      <c r="B92" s="76" t="s">
        <v>68</v>
      </c>
      <c r="C92" s="79">
        <v>2553</v>
      </c>
      <c r="D92" s="92">
        <f t="shared" si="2"/>
        <v>2552</v>
      </c>
      <c r="E92" s="74">
        <f t="shared" si="3"/>
        <v>1</v>
      </c>
    </row>
    <row r="93" spans="1:5" ht="12.75">
      <c r="A93" s="72">
        <v>511</v>
      </c>
      <c r="B93" s="76" t="s">
        <v>131</v>
      </c>
      <c r="C93" s="79">
        <v>15318</v>
      </c>
      <c r="D93" s="92">
        <f t="shared" si="2"/>
        <v>15317</v>
      </c>
      <c r="E93" s="74">
        <f t="shared" si="3"/>
        <v>1</v>
      </c>
    </row>
    <row r="94" spans="1:5" ht="12.75">
      <c r="A94" s="72">
        <v>511</v>
      </c>
      <c r="B94" s="76" t="s">
        <v>130</v>
      </c>
      <c r="C94" s="79">
        <v>5106</v>
      </c>
      <c r="D94" s="92">
        <f t="shared" si="2"/>
        <v>5105</v>
      </c>
      <c r="E94" s="74">
        <f t="shared" si="3"/>
        <v>1</v>
      </c>
    </row>
    <row r="95" spans="1:5" ht="12.75">
      <c r="A95" s="72">
        <v>511</v>
      </c>
      <c r="B95" s="76" t="s">
        <v>68</v>
      </c>
      <c r="C95" s="79">
        <v>2553</v>
      </c>
      <c r="D95" s="92">
        <f t="shared" si="2"/>
        <v>2552</v>
      </c>
      <c r="E95" s="74">
        <f t="shared" si="3"/>
        <v>1</v>
      </c>
    </row>
    <row r="96" spans="1:5" ht="12.75">
      <c r="A96" s="72">
        <v>511</v>
      </c>
      <c r="B96" s="76" t="s">
        <v>520</v>
      </c>
      <c r="C96" s="79">
        <v>6159.4</v>
      </c>
      <c r="D96" s="79">
        <f>549.25*6</f>
        <v>3295.5</v>
      </c>
      <c r="E96" s="74">
        <f t="shared" si="3"/>
        <v>2863.8999999999996</v>
      </c>
    </row>
    <row r="97" spans="1:5" ht="12.75">
      <c r="A97" s="72">
        <v>511</v>
      </c>
      <c r="B97" s="76" t="s">
        <v>144</v>
      </c>
      <c r="C97" s="79">
        <v>9512</v>
      </c>
      <c r="D97" s="92">
        <f t="shared" si="2"/>
        <v>9511</v>
      </c>
      <c r="E97" s="74">
        <f t="shared" si="3"/>
        <v>1</v>
      </c>
    </row>
    <row r="98" spans="1:5" ht="12.75">
      <c r="A98" s="72">
        <v>511</v>
      </c>
      <c r="B98" s="76" t="s">
        <v>246</v>
      </c>
      <c r="C98" s="79">
        <v>1740</v>
      </c>
      <c r="D98" s="92">
        <f t="shared" si="2"/>
        <v>1739</v>
      </c>
      <c r="E98" s="74">
        <f t="shared" si="3"/>
        <v>1</v>
      </c>
    </row>
    <row r="99" spans="1:5" ht="12.75">
      <c r="A99" s="72">
        <v>511</v>
      </c>
      <c r="B99" s="76" t="s">
        <v>206</v>
      </c>
      <c r="C99" s="79">
        <v>37218.479999999996</v>
      </c>
      <c r="D99" s="92">
        <f t="shared" si="2"/>
        <v>37217.479999999996</v>
      </c>
      <c r="E99" s="74">
        <f t="shared" si="3"/>
        <v>1</v>
      </c>
    </row>
    <row r="100" spans="1:5" ht="12.75">
      <c r="A100" s="72">
        <v>511</v>
      </c>
      <c r="B100" s="76" t="s">
        <v>219</v>
      </c>
      <c r="C100" s="79">
        <v>45586.58</v>
      </c>
      <c r="D100" s="79">
        <v>22793.5</v>
      </c>
      <c r="E100" s="74">
        <f t="shared" si="3"/>
        <v>22793.08</v>
      </c>
    </row>
    <row r="101" spans="1:5" ht="12.75">
      <c r="A101" s="72">
        <v>511</v>
      </c>
      <c r="B101" s="76" t="s">
        <v>348</v>
      </c>
      <c r="C101" s="79">
        <v>7280</v>
      </c>
      <c r="D101" s="92">
        <f t="shared" si="2"/>
        <v>7279</v>
      </c>
      <c r="E101" s="74">
        <f t="shared" si="3"/>
        <v>1</v>
      </c>
    </row>
    <row r="102" spans="1:5" ht="12.75">
      <c r="A102" s="72">
        <v>511</v>
      </c>
      <c r="B102" s="76" t="s">
        <v>379</v>
      </c>
      <c r="C102" s="79">
        <v>15600</v>
      </c>
      <c r="D102" s="79">
        <v>15599</v>
      </c>
      <c r="E102" s="74">
        <f t="shared" si="3"/>
        <v>1</v>
      </c>
    </row>
    <row r="103" spans="1:5" ht="12.75">
      <c r="A103" s="72">
        <v>511</v>
      </c>
      <c r="B103" s="76" t="s">
        <v>46</v>
      </c>
      <c r="C103" s="79">
        <v>3924</v>
      </c>
      <c r="D103" s="92">
        <f t="shared" si="2"/>
        <v>3923</v>
      </c>
      <c r="E103" s="74">
        <f t="shared" si="3"/>
        <v>1</v>
      </c>
    </row>
    <row r="104" spans="1:5" ht="12.75">
      <c r="A104" s="72">
        <v>511</v>
      </c>
      <c r="B104" s="76" t="s">
        <v>387</v>
      </c>
      <c r="C104" s="79">
        <v>8664.4</v>
      </c>
      <c r="D104" s="92">
        <f t="shared" si="2"/>
        <v>8663.4</v>
      </c>
      <c r="E104" s="74">
        <f t="shared" si="3"/>
        <v>1</v>
      </c>
    </row>
    <row r="105" spans="1:5" ht="12.75">
      <c r="A105" s="72">
        <v>511</v>
      </c>
      <c r="B105" s="76" t="s">
        <v>177</v>
      </c>
      <c r="C105" s="79">
        <v>5596</v>
      </c>
      <c r="D105" s="92">
        <f t="shared" si="2"/>
        <v>5595</v>
      </c>
      <c r="E105" s="74">
        <f t="shared" si="3"/>
        <v>1</v>
      </c>
    </row>
    <row r="106" spans="1:5" ht="12.75">
      <c r="A106" s="72">
        <v>511</v>
      </c>
      <c r="B106" s="76" t="s">
        <v>178</v>
      </c>
      <c r="C106" s="79">
        <v>1533.9</v>
      </c>
      <c r="D106" s="92">
        <f t="shared" si="2"/>
        <v>1532.9</v>
      </c>
      <c r="E106" s="74">
        <f t="shared" si="3"/>
        <v>1</v>
      </c>
    </row>
    <row r="107" spans="1:5" ht="12.75">
      <c r="A107" s="72">
        <v>511</v>
      </c>
      <c r="B107" s="76" t="s">
        <v>46</v>
      </c>
      <c r="C107" s="79">
        <v>1692</v>
      </c>
      <c r="D107" s="92">
        <f t="shared" si="2"/>
        <v>1691</v>
      </c>
      <c r="E107" s="74">
        <f t="shared" si="3"/>
        <v>1</v>
      </c>
    </row>
    <row r="108" spans="1:5" ht="12.75">
      <c r="A108" s="72">
        <v>511</v>
      </c>
      <c r="B108" s="76" t="s">
        <v>92</v>
      </c>
      <c r="C108" s="79">
        <v>2100</v>
      </c>
      <c r="D108" s="92">
        <f t="shared" si="2"/>
        <v>2099</v>
      </c>
      <c r="E108" s="74">
        <f t="shared" si="3"/>
        <v>1</v>
      </c>
    </row>
    <row r="109" spans="1:5" ht="12.75">
      <c r="A109" s="72">
        <v>511</v>
      </c>
      <c r="B109" s="76" t="s">
        <v>213</v>
      </c>
      <c r="C109" s="79">
        <v>12000</v>
      </c>
      <c r="D109" s="79">
        <v>11999</v>
      </c>
      <c r="E109" s="74">
        <f t="shared" si="3"/>
        <v>1</v>
      </c>
    </row>
    <row r="110" spans="1:5" ht="12.75">
      <c r="A110" s="72">
        <v>511</v>
      </c>
      <c r="B110" s="76" t="s">
        <v>338</v>
      </c>
      <c r="C110" s="79">
        <v>7922.959999999999</v>
      </c>
      <c r="D110" s="92">
        <f t="shared" si="2"/>
        <v>7921.959999999999</v>
      </c>
      <c r="E110" s="74">
        <f t="shared" si="3"/>
        <v>1</v>
      </c>
    </row>
    <row r="111" spans="1:5" ht="12.75">
      <c r="A111" s="72">
        <v>511</v>
      </c>
      <c r="B111" s="76" t="s">
        <v>126</v>
      </c>
      <c r="C111" s="79">
        <v>2152</v>
      </c>
      <c r="D111" s="92">
        <f t="shared" si="2"/>
        <v>2151</v>
      </c>
      <c r="E111" s="74">
        <f t="shared" si="3"/>
        <v>1</v>
      </c>
    </row>
    <row r="112" spans="1:5" ht="12.75">
      <c r="A112" s="72">
        <v>511</v>
      </c>
      <c r="B112" s="76" t="s">
        <v>53</v>
      </c>
      <c r="C112" s="79">
        <v>2836</v>
      </c>
      <c r="D112" s="92">
        <f t="shared" si="2"/>
        <v>2835</v>
      </c>
      <c r="E112" s="74">
        <f t="shared" si="3"/>
        <v>1</v>
      </c>
    </row>
    <row r="113" spans="1:5" ht="12.75">
      <c r="A113" s="72">
        <v>511</v>
      </c>
      <c r="B113" s="76" t="s">
        <v>398</v>
      </c>
      <c r="C113" s="79">
        <v>18169.36</v>
      </c>
      <c r="D113" s="79">
        <v>18168.36</v>
      </c>
      <c r="E113" s="74">
        <f t="shared" si="3"/>
        <v>1</v>
      </c>
    </row>
    <row r="114" spans="1:5" ht="12.75">
      <c r="A114" s="72">
        <v>511</v>
      </c>
      <c r="B114" s="76" t="s">
        <v>92</v>
      </c>
      <c r="C114" s="79">
        <v>10158.25</v>
      </c>
      <c r="D114" s="79">
        <v>10157.25</v>
      </c>
      <c r="E114" s="74">
        <f t="shared" si="3"/>
        <v>1</v>
      </c>
    </row>
    <row r="115" spans="1:5" ht="12.75">
      <c r="A115" s="72">
        <v>511</v>
      </c>
      <c r="B115" s="76" t="s">
        <v>17</v>
      </c>
      <c r="C115" s="79">
        <v>990</v>
      </c>
      <c r="D115" s="92">
        <f aca="true" t="shared" si="4" ref="D115:D155">C115-1</f>
        <v>989</v>
      </c>
      <c r="E115" s="74">
        <f t="shared" si="3"/>
        <v>1</v>
      </c>
    </row>
    <row r="116" spans="1:5" ht="12.75">
      <c r="A116" s="72">
        <v>511</v>
      </c>
      <c r="B116" s="76" t="s">
        <v>18</v>
      </c>
      <c r="C116" s="79">
        <v>1886.1</v>
      </c>
      <c r="D116" s="92">
        <f t="shared" si="4"/>
        <v>1885.1</v>
      </c>
      <c r="E116" s="74">
        <f t="shared" si="3"/>
        <v>1</v>
      </c>
    </row>
    <row r="117" spans="1:5" ht="12.75">
      <c r="A117" s="72">
        <v>511</v>
      </c>
      <c r="B117" s="76" t="s">
        <v>19</v>
      </c>
      <c r="C117" s="79">
        <v>2230.5</v>
      </c>
      <c r="D117" s="79">
        <v>889.9</v>
      </c>
      <c r="E117" s="74">
        <f t="shared" si="3"/>
        <v>1340.6</v>
      </c>
    </row>
    <row r="118" spans="1:5" ht="12.75">
      <c r="A118" s="72">
        <v>511</v>
      </c>
      <c r="B118" s="76" t="s">
        <v>21</v>
      </c>
      <c r="C118" s="79">
        <v>1235</v>
      </c>
      <c r="D118" s="92">
        <f t="shared" si="4"/>
        <v>1234</v>
      </c>
      <c r="E118" s="74">
        <f t="shared" si="3"/>
        <v>1</v>
      </c>
    </row>
    <row r="119" spans="1:5" ht="12.75">
      <c r="A119" s="72">
        <v>511</v>
      </c>
      <c r="B119" s="76" t="s">
        <v>22</v>
      </c>
      <c r="C119" s="79">
        <v>4398.98</v>
      </c>
      <c r="D119" s="92">
        <f t="shared" si="4"/>
        <v>4397.98</v>
      </c>
      <c r="E119" s="74">
        <f t="shared" si="3"/>
        <v>1</v>
      </c>
    </row>
    <row r="120" spans="1:5" ht="12.75">
      <c r="A120" s="72">
        <v>511</v>
      </c>
      <c r="B120" s="76" t="s">
        <v>160</v>
      </c>
      <c r="C120" s="79">
        <v>3334</v>
      </c>
      <c r="D120" s="92">
        <f t="shared" si="4"/>
        <v>3333</v>
      </c>
      <c r="E120" s="74">
        <f t="shared" si="3"/>
        <v>1</v>
      </c>
    </row>
    <row r="121" spans="1:5" ht="12.75">
      <c r="A121" s="72">
        <v>511</v>
      </c>
      <c r="B121" s="76" t="s">
        <v>42</v>
      </c>
      <c r="C121" s="79">
        <v>71664</v>
      </c>
      <c r="D121" s="79">
        <v>71663</v>
      </c>
      <c r="E121" s="74">
        <f t="shared" si="3"/>
        <v>1</v>
      </c>
    </row>
    <row r="122" spans="1:5" ht="12.75">
      <c r="A122" s="72">
        <v>511</v>
      </c>
      <c r="B122" s="76" t="s">
        <v>235</v>
      </c>
      <c r="C122" s="78">
        <v>1420</v>
      </c>
      <c r="D122" s="92">
        <f t="shared" si="4"/>
        <v>1419</v>
      </c>
      <c r="E122" s="74">
        <f t="shared" si="3"/>
        <v>1</v>
      </c>
    </row>
    <row r="123" spans="1:5" ht="12.75">
      <c r="A123" s="72">
        <v>511</v>
      </c>
      <c r="B123" s="76" t="s">
        <v>36</v>
      </c>
      <c r="C123" s="78">
        <v>2310</v>
      </c>
      <c r="D123" s="92">
        <f t="shared" si="4"/>
        <v>2309</v>
      </c>
      <c r="E123" s="74">
        <f t="shared" si="3"/>
        <v>1</v>
      </c>
    </row>
    <row r="124" spans="1:5" ht="12.75">
      <c r="A124" s="72">
        <v>511</v>
      </c>
      <c r="B124" s="76" t="s">
        <v>37</v>
      </c>
      <c r="C124" s="78">
        <v>1505.95</v>
      </c>
      <c r="D124" s="92">
        <f t="shared" si="4"/>
        <v>1504.95</v>
      </c>
      <c r="E124" s="74">
        <f t="shared" si="3"/>
        <v>1</v>
      </c>
    </row>
    <row r="125" spans="1:5" ht="12.75">
      <c r="A125" s="72">
        <v>511</v>
      </c>
      <c r="B125" s="76" t="s">
        <v>63</v>
      </c>
      <c r="C125" s="78">
        <v>2530</v>
      </c>
      <c r="D125" s="92">
        <f t="shared" si="4"/>
        <v>2529</v>
      </c>
      <c r="E125" s="74">
        <f t="shared" si="3"/>
        <v>1</v>
      </c>
    </row>
    <row r="126" spans="1:5" ht="12.75">
      <c r="A126" s="72">
        <v>511</v>
      </c>
      <c r="B126" s="76" t="s">
        <v>64</v>
      </c>
      <c r="C126" s="78">
        <v>2044</v>
      </c>
      <c r="D126" s="92">
        <f t="shared" si="4"/>
        <v>2043</v>
      </c>
      <c r="E126" s="74">
        <f t="shared" si="3"/>
        <v>1</v>
      </c>
    </row>
    <row r="127" spans="1:5" ht="12.75">
      <c r="A127" s="72">
        <v>511</v>
      </c>
      <c r="B127" s="76" t="s">
        <v>135</v>
      </c>
      <c r="C127" s="78">
        <v>1420</v>
      </c>
      <c r="D127" s="92">
        <f t="shared" si="4"/>
        <v>1419</v>
      </c>
      <c r="E127" s="74">
        <f t="shared" si="3"/>
        <v>1</v>
      </c>
    </row>
    <row r="128" spans="1:5" ht="12.75">
      <c r="A128" s="72">
        <v>511</v>
      </c>
      <c r="B128" s="76" t="s">
        <v>136</v>
      </c>
      <c r="C128" s="78">
        <v>11750</v>
      </c>
      <c r="D128" s="92">
        <f t="shared" si="4"/>
        <v>11749</v>
      </c>
      <c r="E128" s="74">
        <f t="shared" si="3"/>
        <v>1</v>
      </c>
    </row>
    <row r="129" spans="1:5" ht="12.75">
      <c r="A129" s="72">
        <v>511</v>
      </c>
      <c r="B129" s="76" t="s">
        <v>137</v>
      </c>
      <c r="C129" s="78">
        <v>12650</v>
      </c>
      <c r="D129" s="92">
        <f t="shared" si="4"/>
        <v>12649</v>
      </c>
      <c r="E129" s="74">
        <f t="shared" si="3"/>
        <v>1</v>
      </c>
    </row>
    <row r="130" spans="1:5" ht="12.75">
      <c r="A130" s="72">
        <v>511</v>
      </c>
      <c r="B130" s="76" t="s">
        <v>138</v>
      </c>
      <c r="C130" s="78">
        <v>1889</v>
      </c>
      <c r="D130" s="92">
        <f t="shared" si="4"/>
        <v>1888</v>
      </c>
      <c r="E130" s="74">
        <f t="shared" si="3"/>
        <v>1</v>
      </c>
    </row>
    <row r="131" spans="1:5" ht="12.75">
      <c r="A131" s="72">
        <v>511</v>
      </c>
      <c r="B131" s="76" t="s">
        <v>139</v>
      </c>
      <c r="C131" s="78">
        <v>1415</v>
      </c>
      <c r="D131" s="92">
        <f t="shared" si="4"/>
        <v>1414</v>
      </c>
      <c r="E131" s="74">
        <f t="shared" si="3"/>
        <v>1</v>
      </c>
    </row>
    <row r="132" spans="1:5" ht="12.75">
      <c r="A132" s="72">
        <v>511</v>
      </c>
      <c r="B132" s="76" t="s">
        <v>140</v>
      </c>
      <c r="C132" s="78">
        <v>4287.14</v>
      </c>
      <c r="D132" s="92">
        <f t="shared" si="4"/>
        <v>4286.14</v>
      </c>
      <c r="E132" s="74">
        <f t="shared" si="3"/>
        <v>1</v>
      </c>
    </row>
    <row r="133" spans="1:5" ht="12.75">
      <c r="A133" s="72">
        <v>511</v>
      </c>
      <c r="B133" s="76" t="s">
        <v>409</v>
      </c>
      <c r="C133" s="78">
        <v>13002.6</v>
      </c>
      <c r="D133" s="92">
        <f t="shared" si="4"/>
        <v>13001.6</v>
      </c>
      <c r="E133" s="74">
        <f t="shared" si="3"/>
        <v>1</v>
      </c>
    </row>
    <row r="134" spans="1:5" ht="12.75">
      <c r="A134" s="72">
        <v>511</v>
      </c>
      <c r="B134" s="76" t="s">
        <v>410</v>
      </c>
      <c r="C134" s="78">
        <v>6130.85</v>
      </c>
      <c r="D134" s="92">
        <f t="shared" si="4"/>
        <v>6129.85</v>
      </c>
      <c r="E134" s="74">
        <f t="shared" si="3"/>
        <v>1</v>
      </c>
    </row>
    <row r="135" spans="1:5" ht="12.75">
      <c r="A135" s="72">
        <v>511</v>
      </c>
      <c r="B135" s="76" t="s">
        <v>411</v>
      </c>
      <c r="C135" s="78">
        <v>7036.16</v>
      </c>
      <c r="D135" s="92">
        <f t="shared" si="4"/>
        <v>7035.16</v>
      </c>
      <c r="E135" s="74">
        <f t="shared" si="3"/>
        <v>1</v>
      </c>
    </row>
    <row r="136" spans="1:5" ht="12.75">
      <c r="A136" s="72">
        <v>511</v>
      </c>
      <c r="B136" s="76" t="s">
        <v>267</v>
      </c>
      <c r="C136" s="78">
        <v>96876</v>
      </c>
      <c r="D136" s="92">
        <f t="shared" si="4"/>
        <v>96875</v>
      </c>
      <c r="E136" s="74">
        <f t="shared" si="3"/>
        <v>1</v>
      </c>
    </row>
    <row r="137" spans="1:5" ht="12.75">
      <c r="A137" s="72">
        <v>511</v>
      </c>
      <c r="B137" s="76" t="s">
        <v>268</v>
      </c>
      <c r="C137" s="78">
        <v>8114.4</v>
      </c>
      <c r="D137" s="92">
        <f t="shared" si="4"/>
        <v>8113.4</v>
      </c>
      <c r="E137" s="74">
        <f t="shared" si="3"/>
        <v>1</v>
      </c>
    </row>
    <row r="138" spans="1:5" ht="12.75">
      <c r="A138" s="72">
        <v>511</v>
      </c>
      <c r="B138" s="76" t="s">
        <v>163</v>
      </c>
      <c r="C138" s="78">
        <v>4150</v>
      </c>
      <c r="D138" s="92">
        <f t="shared" si="4"/>
        <v>4149</v>
      </c>
      <c r="E138" s="74">
        <f aca="true" t="shared" si="5" ref="E138:E201">C138-D138</f>
        <v>1</v>
      </c>
    </row>
    <row r="139" spans="1:5" ht="12.75">
      <c r="A139" s="72">
        <v>511</v>
      </c>
      <c r="B139" s="76" t="s">
        <v>354</v>
      </c>
      <c r="C139" s="78">
        <v>2824</v>
      </c>
      <c r="D139" s="92">
        <f t="shared" si="4"/>
        <v>2823</v>
      </c>
      <c r="E139" s="74">
        <f t="shared" si="5"/>
        <v>1</v>
      </c>
    </row>
    <row r="140" spans="1:5" ht="12.75">
      <c r="A140" s="72">
        <v>511</v>
      </c>
      <c r="B140" s="76" t="s">
        <v>355</v>
      </c>
      <c r="C140" s="78">
        <v>9247</v>
      </c>
      <c r="D140" s="92">
        <f t="shared" si="4"/>
        <v>9246</v>
      </c>
      <c r="E140" s="74">
        <f t="shared" si="5"/>
        <v>1</v>
      </c>
    </row>
    <row r="141" spans="1:5" ht="12.75">
      <c r="A141" s="72">
        <v>511</v>
      </c>
      <c r="B141" s="76" t="s">
        <v>356</v>
      </c>
      <c r="C141" s="78">
        <v>2795</v>
      </c>
      <c r="D141" s="78">
        <v>1304.2</v>
      </c>
      <c r="E141" s="74">
        <f t="shared" si="5"/>
        <v>1490.8</v>
      </c>
    </row>
    <row r="142" spans="1:5" ht="12.75">
      <c r="A142" s="72">
        <v>511</v>
      </c>
      <c r="B142" s="76" t="s">
        <v>354</v>
      </c>
      <c r="C142" s="78">
        <v>2169</v>
      </c>
      <c r="D142" s="92">
        <f t="shared" si="4"/>
        <v>2168</v>
      </c>
      <c r="E142" s="74">
        <f t="shared" si="5"/>
        <v>1</v>
      </c>
    </row>
    <row r="143" spans="1:5" ht="12.75">
      <c r="A143" s="72">
        <v>511</v>
      </c>
      <c r="B143" s="76" t="s">
        <v>358</v>
      </c>
      <c r="C143" s="78">
        <v>2361.74</v>
      </c>
      <c r="D143" s="78">
        <v>1629.7</v>
      </c>
      <c r="E143" s="74">
        <f t="shared" si="5"/>
        <v>732.0399999999997</v>
      </c>
    </row>
    <row r="144" spans="1:5" ht="12.75">
      <c r="A144" s="72">
        <v>511</v>
      </c>
      <c r="B144" s="76" t="s">
        <v>341</v>
      </c>
      <c r="C144" s="77">
        <v>3364</v>
      </c>
      <c r="D144" s="92">
        <f t="shared" si="4"/>
        <v>3363</v>
      </c>
      <c r="E144" s="74">
        <f t="shared" si="5"/>
        <v>1</v>
      </c>
    </row>
    <row r="145" spans="1:5" ht="12.75">
      <c r="A145" s="72">
        <v>511</v>
      </c>
      <c r="B145" s="76" t="s">
        <v>342</v>
      </c>
      <c r="C145" s="77">
        <v>3573.57</v>
      </c>
      <c r="D145" s="92">
        <f t="shared" si="4"/>
        <v>3572.57</v>
      </c>
      <c r="E145" s="74">
        <f t="shared" si="5"/>
        <v>1</v>
      </c>
    </row>
    <row r="146" spans="1:5" ht="12.75">
      <c r="A146" s="72">
        <v>511</v>
      </c>
      <c r="B146" s="76" t="s">
        <v>183</v>
      </c>
      <c r="C146" s="77">
        <v>1316.7</v>
      </c>
      <c r="D146" s="92">
        <f t="shared" si="4"/>
        <v>1315.7</v>
      </c>
      <c r="E146" s="74">
        <f t="shared" si="5"/>
        <v>1</v>
      </c>
    </row>
    <row r="147" spans="1:5" ht="12.75">
      <c r="A147" s="72">
        <v>511</v>
      </c>
      <c r="B147" s="76" t="s">
        <v>184</v>
      </c>
      <c r="C147" s="77">
        <v>2654.19</v>
      </c>
      <c r="D147" s="92">
        <f t="shared" si="4"/>
        <v>2653.19</v>
      </c>
      <c r="E147" s="74">
        <f t="shared" si="5"/>
        <v>1</v>
      </c>
    </row>
    <row r="148" spans="1:5" ht="12.75">
      <c r="A148" s="72">
        <v>511</v>
      </c>
      <c r="B148" s="76" t="s">
        <v>185</v>
      </c>
      <c r="C148" s="77">
        <v>5235.61</v>
      </c>
      <c r="D148" s="77">
        <v>3691.15</v>
      </c>
      <c r="E148" s="74">
        <f t="shared" si="5"/>
        <v>1544.4599999999996</v>
      </c>
    </row>
    <row r="149" spans="1:5" ht="12.75">
      <c r="A149" s="72">
        <v>511</v>
      </c>
      <c r="B149" s="76" t="s">
        <v>186</v>
      </c>
      <c r="C149" s="77">
        <v>2005.08</v>
      </c>
      <c r="D149" s="92">
        <f t="shared" si="4"/>
        <v>2004.08</v>
      </c>
      <c r="E149" s="74">
        <f t="shared" si="5"/>
        <v>1</v>
      </c>
    </row>
    <row r="150" spans="1:5" ht="12.75">
      <c r="A150" s="72">
        <v>511</v>
      </c>
      <c r="B150" s="76" t="s">
        <v>187</v>
      </c>
      <c r="C150" s="77">
        <v>2621.85</v>
      </c>
      <c r="D150" s="92">
        <f t="shared" si="4"/>
        <v>2620.85</v>
      </c>
      <c r="E150" s="74">
        <f t="shared" si="5"/>
        <v>1</v>
      </c>
    </row>
    <row r="151" spans="1:5" ht="12.75">
      <c r="A151" s="72">
        <v>511</v>
      </c>
      <c r="B151" s="76" t="s">
        <v>188</v>
      </c>
      <c r="C151" s="77">
        <v>11865.62</v>
      </c>
      <c r="D151" s="77">
        <v>6506.84</v>
      </c>
      <c r="E151" s="74">
        <f t="shared" si="5"/>
        <v>5358.780000000001</v>
      </c>
    </row>
    <row r="152" spans="1:5" ht="12.75">
      <c r="A152" s="72">
        <v>511</v>
      </c>
      <c r="B152" s="76" t="s">
        <v>189</v>
      </c>
      <c r="C152" s="77">
        <v>5292</v>
      </c>
      <c r="D152" s="92">
        <f t="shared" si="4"/>
        <v>5291</v>
      </c>
      <c r="E152" s="74">
        <f t="shared" si="5"/>
        <v>1</v>
      </c>
    </row>
    <row r="153" spans="1:5" ht="12.75">
      <c r="A153" s="72">
        <v>511</v>
      </c>
      <c r="B153" s="76" t="s">
        <v>190</v>
      </c>
      <c r="C153" s="77">
        <v>17656</v>
      </c>
      <c r="D153" s="77">
        <v>603</v>
      </c>
      <c r="E153" s="74">
        <f t="shared" si="5"/>
        <v>17053</v>
      </c>
    </row>
    <row r="154" spans="1:5" ht="12.75">
      <c r="A154" s="72">
        <v>511</v>
      </c>
      <c r="B154" s="76" t="s">
        <v>191</v>
      </c>
      <c r="C154" s="77">
        <v>1627</v>
      </c>
      <c r="D154" s="92">
        <f t="shared" si="4"/>
        <v>1626</v>
      </c>
      <c r="E154" s="74">
        <f t="shared" si="5"/>
        <v>1</v>
      </c>
    </row>
    <row r="155" spans="1:5" ht="12.75">
      <c r="A155" s="72">
        <v>511</v>
      </c>
      <c r="B155" s="234" t="s">
        <v>98</v>
      </c>
      <c r="C155" s="77">
        <v>2825</v>
      </c>
      <c r="D155" s="92">
        <f t="shared" si="4"/>
        <v>2824</v>
      </c>
      <c r="E155" s="74">
        <f t="shared" si="5"/>
        <v>1</v>
      </c>
    </row>
    <row r="156" spans="1:5" ht="12.75">
      <c r="A156" s="72">
        <v>511</v>
      </c>
      <c r="B156" s="76" t="s">
        <v>237</v>
      </c>
      <c r="C156" s="77">
        <v>40650</v>
      </c>
      <c r="D156" s="77">
        <v>40649</v>
      </c>
      <c r="E156" s="74">
        <f t="shared" si="5"/>
        <v>1</v>
      </c>
    </row>
    <row r="157" spans="1:5" ht="12.75">
      <c r="A157" s="72">
        <v>511</v>
      </c>
      <c r="B157" s="234" t="s">
        <v>452</v>
      </c>
      <c r="C157" s="78">
        <v>34135</v>
      </c>
      <c r="D157" s="78">
        <v>34134</v>
      </c>
      <c r="E157" s="74">
        <f t="shared" si="5"/>
        <v>1</v>
      </c>
    </row>
    <row r="158" spans="1:5" ht="12.75">
      <c r="A158" s="72">
        <v>511</v>
      </c>
      <c r="B158" s="234" t="s">
        <v>453</v>
      </c>
      <c r="C158" s="78">
        <v>6600</v>
      </c>
      <c r="D158" s="92">
        <f>C158-1</f>
        <v>6599</v>
      </c>
      <c r="E158" s="74">
        <f t="shared" si="5"/>
        <v>1</v>
      </c>
    </row>
    <row r="159" spans="1:5" ht="12.75">
      <c r="A159" s="72">
        <v>511</v>
      </c>
      <c r="B159" s="234" t="s">
        <v>454</v>
      </c>
      <c r="C159" s="78">
        <v>7565.22</v>
      </c>
      <c r="D159" s="92">
        <f>C159-1</f>
        <v>7564.22</v>
      </c>
      <c r="E159" s="74">
        <f t="shared" si="5"/>
        <v>1</v>
      </c>
    </row>
    <row r="160" spans="1:5" ht="12.75">
      <c r="A160" s="72">
        <v>511</v>
      </c>
      <c r="B160" s="234" t="s">
        <v>455</v>
      </c>
      <c r="C160" s="78">
        <v>5172.56</v>
      </c>
      <c r="D160" s="92">
        <f>C160-1</f>
        <v>5171.56</v>
      </c>
      <c r="E160" s="74">
        <f t="shared" si="5"/>
        <v>1</v>
      </c>
    </row>
    <row r="161" spans="1:5" ht="12.75">
      <c r="A161" s="72">
        <v>511</v>
      </c>
      <c r="B161" s="234" t="s">
        <v>456</v>
      </c>
      <c r="C161" s="78">
        <v>38445</v>
      </c>
      <c r="D161" s="78">
        <v>38444</v>
      </c>
      <c r="E161" s="74">
        <f t="shared" si="5"/>
        <v>1</v>
      </c>
    </row>
    <row r="162" spans="1:5" ht="12.75">
      <c r="A162" s="72">
        <v>511</v>
      </c>
      <c r="B162" s="234" t="s">
        <v>457</v>
      </c>
      <c r="C162" s="78">
        <v>61000</v>
      </c>
      <c r="D162" s="78">
        <v>60999</v>
      </c>
      <c r="E162" s="74">
        <f t="shared" si="5"/>
        <v>1</v>
      </c>
    </row>
    <row r="163" spans="1:5" ht="12.75">
      <c r="A163" s="72">
        <v>511</v>
      </c>
      <c r="B163" s="76" t="s">
        <v>4</v>
      </c>
      <c r="C163" s="78">
        <v>1425.7</v>
      </c>
      <c r="D163" s="92">
        <f aca="true" t="shared" si="6" ref="D163:D187">C163-1</f>
        <v>1424.7</v>
      </c>
      <c r="E163" s="74">
        <f t="shared" si="5"/>
        <v>1</v>
      </c>
    </row>
    <row r="164" spans="1:5" ht="12.75">
      <c r="A164" s="72">
        <v>511</v>
      </c>
      <c r="B164" s="76" t="s">
        <v>69</v>
      </c>
      <c r="C164" s="78">
        <v>101340</v>
      </c>
      <c r="D164" s="78">
        <v>101339</v>
      </c>
      <c r="E164" s="74">
        <f t="shared" si="5"/>
        <v>1</v>
      </c>
    </row>
    <row r="165" spans="1:5" ht="12.75">
      <c r="A165" s="72">
        <v>511</v>
      </c>
      <c r="B165" s="76" t="s">
        <v>70</v>
      </c>
      <c r="C165" s="78">
        <v>2887</v>
      </c>
      <c r="D165" s="92">
        <f t="shared" si="6"/>
        <v>2886</v>
      </c>
      <c r="E165" s="74">
        <f t="shared" si="5"/>
        <v>1</v>
      </c>
    </row>
    <row r="166" spans="1:5" ht="12.75">
      <c r="A166" s="72">
        <v>511</v>
      </c>
      <c r="B166" s="76" t="s">
        <v>71</v>
      </c>
      <c r="C166" s="78">
        <v>3959.4</v>
      </c>
      <c r="D166" s="92">
        <f t="shared" si="6"/>
        <v>3958.4</v>
      </c>
      <c r="E166" s="74">
        <f t="shared" si="5"/>
        <v>1</v>
      </c>
    </row>
    <row r="167" spans="1:5" ht="12.75">
      <c r="A167" s="72">
        <v>511</v>
      </c>
      <c r="B167" s="76" t="s">
        <v>72</v>
      </c>
      <c r="C167" s="78">
        <v>101996</v>
      </c>
      <c r="D167" s="78">
        <v>101995</v>
      </c>
      <c r="E167" s="74">
        <f t="shared" si="5"/>
        <v>1</v>
      </c>
    </row>
    <row r="168" spans="1:5" ht="12.75">
      <c r="A168" s="72">
        <v>511</v>
      </c>
      <c r="B168" s="76" t="s">
        <v>261</v>
      </c>
      <c r="C168" s="78">
        <v>5774</v>
      </c>
      <c r="D168" s="92">
        <f t="shared" si="6"/>
        <v>5773</v>
      </c>
      <c r="E168" s="74">
        <f t="shared" si="5"/>
        <v>1</v>
      </c>
    </row>
    <row r="169" spans="1:5" ht="12.75">
      <c r="A169" s="72">
        <v>511</v>
      </c>
      <c r="B169" s="76" t="s">
        <v>465</v>
      </c>
      <c r="C169" s="78">
        <v>5636</v>
      </c>
      <c r="D169" s="92">
        <f t="shared" si="6"/>
        <v>5635</v>
      </c>
      <c r="E169" s="74">
        <f t="shared" si="5"/>
        <v>1</v>
      </c>
    </row>
    <row r="170" spans="1:5" ht="12.75">
      <c r="A170" s="72">
        <v>511</v>
      </c>
      <c r="B170" s="76" t="s">
        <v>467</v>
      </c>
      <c r="C170" s="78">
        <v>17475</v>
      </c>
      <c r="D170" s="92">
        <f t="shared" si="6"/>
        <v>17474</v>
      </c>
      <c r="E170" s="74">
        <f t="shared" si="5"/>
        <v>1</v>
      </c>
    </row>
    <row r="171" spans="1:5" ht="12.75">
      <c r="A171" s="72">
        <v>511</v>
      </c>
      <c r="B171" s="76" t="s">
        <v>480</v>
      </c>
      <c r="C171" s="78">
        <v>1349.95</v>
      </c>
      <c r="D171" s="92">
        <f t="shared" si="6"/>
        <v>1348.95</v>
      </c>
      <c r="E171" s="74">
        <f t="shared" si="5"/>
        <v>1</v>
      </c>
    </row>
    <row r="172" spans="1:5" ht="12.75">
      <c r="A172" s="72">
        <v>511</v>
      </c>
      <c r="B172" s="76" t="s">
        <v>481</v>
      </c>
      <c r="C172" s="78">
        <v>1464.67</v>
      </c>
      <c r="D172" s="92">
        <f t="shared" si="6"/>
        <v>1463.67</v>
      </c>
      <c r="E172" s="74">
        <f t="shared" si="5"/>
        <v>1</v>
      </c>
    </row>
    <row r="173" spans="1:5" ht="22.5">
      <c r="A173" s="72">
        <v>511</v>
      </c>
      <c r="B173" s="83" t="s">
        <v>507</v>
      </c>
      <c r="C173" s="78">
        <v>1386.08</v>
      </c>
      <c r="D173" s="92">
        <f t="shared" si="6"/>
        <v>1385.08</v>
      </c>
      <c r="E173" s="74">
        <f t="shared" si="5"/>
        <v>1</v>
      </c>
    </row>
    <row r="174" spans="1:5" ht="12.75">
      <c r="A174" s="72">
        <v>511</v>
      </c>
      <c r="B174" s="76" t="s">
        <v>515</v>
      </c>
      <c r="C174" s="78">
        <v>9029.44</v>
      </c>
      <c r="D174" s="92"/>
      <c r="E174" s="74">
        <f t="shared" si="5"/>
        <v>9029.44</v>
      </c>
    </row>
    <row r="175" spans="1:5" ht="12.75">
      <c r="A175" s="72">
        <v>511</v>
      </c>
      <c r="B175" s="76" t="s">
        <v>524</v>
      </c>
      <c r="C175" s="81">
        <v>5815.78</v>
      </c>
      <c r="D175" s="92"/>
      <c r="E175" s="74">
        <f t="shared" si="5"/>
        <v>5815.78</v>
      </c>
    </row>
    <row r="176" spans="1:5" ht="12.75">
      <c r="A176" s="72">
        <v>511</v>
      </c>
      <c r="B176" s="76" t="s">
        <v>248</v>
      </c>
      <c r="C176" s="81">
        <v>5282.74</v>
      </c>
      <c r="D176" s="92">
        <f t="shared" si="6"/>
        <v>5281.74</v>
      </c>
      <c r="E176" s="74">
        <f t="shared" si="5"/>
        <v>1</v>
      </c>
    </row>
    <row r="177" spans="1:5" ht="12.75">
      <c r="A177" s="72">
        <v>511</v>
      </c>
      <c r="B177" s="76" t="s">
        <v>530</v>
      </c>
      <c r="C177" s="81">
        <v>6496</v>
      </c>
      <c r="D177" s="92">
        <f t="shared" si="6"/>
        <v>6495</v>
      </c>
      <c r="E177" s="74">
        <f t="shared" si="5"/>
        <v>1</v>
      </c>
    </row>
    <row r="178" spans="1:5" ht="12.75">
      <c r="A178" s="72">
        <v>511</v>
      </c>
      <c r="B178" s="76" t="s">
        <v>532</v>
      </c>
      <c r="C178" s="81">
        <v>2699</v>
      </c>
      <c r="D178" s="92">
        <f t="shared" si="6"/>
        <v>2698</v>
      </c>
      <c r="E178" s="74">
        <f t="shared" si="5"/>
        <v>1</v>
      </c>
    </row>
    <row r="179" spans="1:5" ht="12.75">
      <c r="A179" s="72">
        <v>511</v>
      </c>
      <c r="B179" s="76" t="s">
        <v>248</v>
      </c>
      <c r="C179" s="81">
        <v>1218</v>
      </c>
      <c r="D179" s="92">
        <f t="shared" si="6"/>
        <v>1217</v>
      </c>
      <c r="E179" s="74">
        <f t="shared" si="5"/>
        <v>1</v>
      </c>
    </row>
    <row r="180" spans="1:5" ht="12.75">
      <c r="A180" s="72">
        <v>511</v>
      </c>
      <c r="B180" s="76" t="s">
        <v>547</v>
      </c>
      <c r="C180" s="81">
        <v>13780.8</v>
      </c>
      <c r="D180" s="92">
        <f t="shared" si="6"/>
        <v>13779.8</v>
      </c>
      <c r="E180" s="74">
        <f t="shared" si="5"/>
        <v>1</v>
      </c>
    </row>
    <row r="181" spans="1:5" ht="12.75">
      <c r="A181" s="72">
        <v>511</v>
      </c>
      <c r="B181" s="76" t="s">
        <v>548</v>
      </c>
      <c r="C181" s="77">
        <v>17864</v>
      </c>
      <c r="D181" s="92">
        <f t="shared" si="6"/>
        <v>17863</v>
      </c>
      <c r="E181" s="74">
        <f t="shared" si="5"/>
        <v>1</v>
      </c>
    </row>
    <row r="182" spans="1:5" ht="12.75">
      <c r="A182" s="72">
        <v>511</v>
      </c>
      <c r="B182" s="76" t="s">
        <v>549</v>
      </c>
      <c r="C182" s="81">
        <v>10015.85</v>
      </c>
      <c r="D182" s="92">
        <f t="shared" si="6"/>
        <v>10014.85</v>
      </c>
      <c r="E182" s="74">
        <f t="shared" si="5"/>
        <v>1</v>
      </c>
    </row>
    <row r="183" spans="1:5" ht="12.75">
      <c r="A183" s="72">
        <v>511</v>
      </c>
      <c r="B183" s="76" t="s">
        <v>541</v>
      </c>
      <c r="C183" s="81">
        <v>6916.26</v>
      </c>
      <c r="D183" s="92">
        <f t="shared" si="6"/>
        <v>6915.26</v>
      </c>
      <c r="E183" s="74">
        <f t="shared" si="5"/>
        <v>1</v>
      </c>
    </row>
    <row r="184" spans="1:5" ht="12.75">
      <c r="A184" s="72">
        <v>511</v>
      </c>
      <c r="B184" s="76" t="s">
        <v>553</v>
      </c>
      <c r="C184" s="81">
        <v>3627</v>
      </c>
      <c r="D184" s="92">
        <f t="shared" si="6"/>
        <v>3626</v>
      </c>
      <c r="E184" s="74">
        <f t="shared" si="5"/>
        <v>1</v>
      </c>
    </row>
    <row r="185" spans="1:5" ht="12.75">
      <c r="A185" s="72">
        <v>511</v>
      </c>
      <c r="B185" s="76" t="s">
        <v>554</v>
      </c>
      <c r="C185" s="81">
        <v>1746.53</v>
      </c>
      <c r="D185" s="92">
        <f t="shared" si="6"/>
        <v>1745.53</v>
      </c>
      <c r="E185" s="74">
        <f t="shared" si="5"/>
        <v>1</v>
      </c>
    </row>
    <row r="186" spans="1:5" ht="12.75">
      <c r="A186" s="72">
        <v>511</v>
      </c>
      <c r="B186" s="76" t="s">
        <v>561</v>
      </c>
      <c r="C186" s="140">
        <v>2458.74</v>
      </c>
      <c r="D186" s="92">
        <f t="shared" si="6"/>
        <v>2457.74</v>
      </c>
      <c r="E186" s="74">
        <f t="shared" si="5"/>
        <v>1</v>
      </c>
    </row>
    <row r="187" spans="1:5" ht="12.75">
      <c r="A187" s="72">
        <v>511</v>
      </c>
      <c r="B187" s="76" t="s">
        <v>562</v>
      </c>
      <c r="C187" s="140">
        <v>2655.82</v>
      </c>
      <c r="D187" s="92">
        <f t="shared" si="6"/>
        <v>2654.82</v>
      </c>
      <c r="E187" s="74">
        <f t="shared" si="5"/>
        <v>1</v>
      </c>
    </row>
    <row r="188" spans="1:5" ht="22.5">
      <c r="A188" s="72">
        <v>511</v>
      </c>
      <c r="B188" s="83" t="s">
        <v>596</v>
      </c>
      <c r="C188" s="81">
        <v>12195.2</v>
      </c>
      <c r="D188" s="81">
        <v>1707.44</v>
      </c>
      <c r="E188" s="74">
        <f t="shared" si="5"/>
        <v>10487.76</v>
      </c>
    </row>
    <row r="189" spans="1:5" ht="33.75">
      <c r="A189" s="72">
        <v>511</v>
      </c>
      <c r="B189" s="83" t="s">
        <v>597</v>
      </c>
      <c r="C189" s="81">
        <v>6867.43</v>
      </c>
      <c r="D189" s="81">
        <v>1236.28</v>
      </c>
      <c r="E189" s="74">
        <f t="shared" si="5"/>
        <v>5631.150000000001</v>
      </c>
    </row>
    <row r="190" spans="1:5" ht="22.5">
      <c r="A190" s="72">
        <v>511</v>
      </c>
      <c r="B190" s="83" t="s">
        <v>600</v>
      </c>
      <c r="C190" s="81">
        <v>5656.51</v>
      </c>
      <c r="D190" s="81">
        <v>1018.3</v>
      </c>
      <c r="E190" s="74">
        <f t="shared" si="5"/>
        <v>4638.21</v>
      </c>
    </row>
    <row r="191" spans="1:5" ht="33.75">
      <c r="A191" s="72">
        <v>511</v>
      </c>
      <c r="B191" s="83" t="s">
        <v>598</v>
      </c>
      <c r="C191" s="81">
        <v>7238.4</v>
      </c>
      <c r="D191" s="81">
        <v>1272.49</v>
      </c>
      <c r="E191" s="74">
        <f t="shared" si="5"/>
        <v>5965.91</v>
      </c>
    </row>
    <row r="192" spans="1:5" ht="33.75">
      <c r="A192" s="72">
        <v>511</v>
      </c>
      <c r="B192" s="83" t="s">
        <v>599</v>
      </c>
      <c r="C192" s="81">
        <v>29175.27</v>
      </c>
      <c r="D192" s="81">
        <v>3501.06</v>
      </c>
      <c r="E192" s="74">
        <f t="shared" si="5"/>
        <v>25674.21</v>
      </c>
    </row>
    <row r="193" spans="1:5" ht="12.75">
      <c r="A193" s="72">
        <v>511</v>
      </c>
      <c r="B193" s="83" t="s">
        <v>691</v>
      </c>
      <c r="C193" s="81">
        <v>23645.44</v>
      </c>
      <c r="D193" s="81">
        <f>748.77*5</f>
        <v>3743.85</v>
      </c>
      <c r="E193" s="74">
        <f t="shared" si="5"/>
        <v>19901.59</v>
      </c>
    </row>
    <row r="194" spans="1:5" ht="22.5">
      <c r="A194" s="72">
        <v>511</v>
      </c>
      <c r="B194" s="83" t="s">
        <v>606</v>
      </c>
      <c r="C194" s="81">
        <v>17748</v>
      </c>
      <c r="D194" s="81"/>
      <c r="E194" s="74">
        <f t="shared" si="5"/>
        <v>17748</v>
      </c>
    </row>
    <row r="195" spans="1:5" ht="22.5">
      <c r="A195" s="72">
        <v>511</v>
      </c>
      <c r="B195" s="83" t="s">
        <v>618</v>
      </c>
      <c r="C195" s="81">
        <v>4569.24</v>
      </c>
      <c r="D195" s="81"/>
      <c r="E195" s="74">
        <f t="shared" si="5"/>
        <v>4569.24</v>
      </c>
    </row>
    <row r="196" spans="1:5" ht="22.5">
      <c r="A196" s="72">
        <v>511</v>
      </c>
      <c r="B196" s="83" t="s">
        <v>664</v>
      </c>
      <c r="C196" s="81">
        <v>2550.84</v>
      </c>
      <c r="D196" s="81"/>
      <c r="E196" s="74">
        <f t="shared" si="5"/>
        <v>2550.84</v>
      </c>
    </row>
    <row r="197" spans="1:5" ht="22.5">
      <c r="A197" s="72">
        <v>511</v>
      </c>
      <c r="B197" s="83" t="s">
        <v>665</v>
      </c>
      <c r="C197" s="81">
        <v>4869.68</v>
      </c>
      <c r="D197" s="81"/>
      <c r="E197" s="74">
        <f t="shared" si="5"/>
        <v>4869.68</v>
      </c>
    </row>
    <row r="198" spans="1:5" ht="22.5">
      <c r="A198" s="72">
        <v>511</v>
      </c>
      <c r="B198" s="83" t="s">
        <v>666</v>
      </c>
      <c r="C198" s="81">
        <v>13410.76</v>
      </c>
      <c r="D198" s="92"/>
      <c r="E198" s="74">
        <f t="shared" si="5"/>
        <v>13410.76</v>
      </c>
    </row>
    <row r="199" spans="1:5" ht="45">
      <c r="A199" s="72">
        <v>511</v>
      </c>
      <c r="B199" s="83" t="s">
        <v>667</v>
      </c>
      <c r="C199" s="81">
        <v>5610.92</v>
      </c>
      <c r="D199" s="81"/>
      <c r="E199" s="74">
        <f t="shared" si="5"/>
        <v>5610.92</v>
      </c>
    </row>
    <row r="200" spans="1:5" ht="12.75">
      <c r="A200" s="72">
        <v>511</v>
      </c>
      <c r="B200" s="83" t="s">
        <v>670</v>
      </c>
      <c r="C200" s="81">
        <v>3504.36</v>
      </c>
      <c r="D200" s="81"/>
      <c r="E200" s="74">
        <f t="shared" si="5"/>
        <v>3504.36</v>
      </c>
    </row>
    <row r="201" spans="1:5" ht="33.75">
      <c r="A201" s="72">
        <v>511</v>
      </c>
      <c r="B201" s="83" t="s">
        <v>671</v>
      </c>
      <c r="C201" s="81">
        <v>11948</v>
      </c>
      <c r="D201" s="81"/>
      <c r="E201" s="74">
        <f t="shared" si="5"/>
        <v>11948</v>
      </c>
    </row>
    <row r="202" spans="1:5" ht="12.75">
      <c r="A202" s="72">
        <v>511</v>
      </c>
      <c r="B202" s="76" t="s">
        <v>473</v>
      </c>
      <c r="C202" s="78">
        <v>8420</v>
      </c>
      <c r="D202" s="78"/>
      <c r="E202" s="74">
        <f aca="true" t="shared" si="7" ref="E202:E224">C202-D202</f>
        <v>8420</v>
      </c>
    </row>
    <row r="203" spans="1:5" ht="12.75">
      <c r="A203" s="72">
        <v>511</v>
      </c>
      <c r="B203" s="76" t="s">
        <v>258</v>
      </c>
      <c r="C203" s="74">
        <v>17976</v>
      </c>
      <c r="D203" s="74">
        <f>703.92*6</f>
        <v>4223.5199999999995</v>
      </c>
      <c r="E203" s="74">
        <f t="shared" si="7"/>
        <v>13752.48</v>
      </c>
    </row>
    <row r="204" spans="1:5" ht="12.75">
      <c r="A204" s="72">
        <v>511</v>
      </c>
      <c r="B204" s="76" t="s">
        <v>489</v>
      </c>
      <c r="C204" s="81">
        <v>1120.69</v>
      </c>
      <c r="D204" s="81"/>
      <c r="E204" s="74">
        <f t="shared" si="7"/>
        <v>1120.69</v>
      </c>
    </row>
    <row r="205" spans="1:5" ht="12.75">
      <c r="A205" s="72">
        <v>511</v>
      </c>
      <c r="B205" s="76" t="s">
        <v>490</v>
      </c>
      <c r="C205" s="81">
        <v>4776.42</v>
      </c>
      <c r="D205" s="81">
        <v>2400.51</v>
      </c>
      <c r="E205" s="74">
        <f t="shared" si="7"/>
        <v>2375.91</v>
      </c>
    </row>
    <row r="206" spans="1:5" ht="12.75">
      <c r="A206" s="72">
        <v>511</v>
      </c>
      <c r="B206" s="83" t="s">
        <v>819</v>
      </c>
      <c r="C206" s="89">
        <v>16000</v>
      </c>
      <c r="D206" s="89">
        <v>3311</v>
      </c>
      <c r="E206" s="74">
        <f t="shared" si="7"/>
        <v>12689</v>
      </c>
    </row>
    <row r="207" spans="1:5" ht="22.5">
      <c r="A207" s="72">
        <v>511</v>
      </c>
      <c r="B207" s="233" t="s">
        <v>680</v>
      </c>
      <c r="C207" s="87">
        <v>6473.38</v>
      </c>
      <c r="D207" s="87"/>
      <c r="E207" s="74">
        <f t="shared" si="7"/>
        <v>6473.38</v>
      </c>
    </row>
    <row r="208" spans="1:5" ht="12.75">
      <c r="A208" s="72">
        <v>511</v>
      </c>
      <c r="B208" s="233" t="s">
        <v>684</v>
      </c>
      <c r="C208" s="87">
        <v>5166.64</v>
      </c>
      <c r="D208" s="87"/>
      <c r="E208" s="74">
        <f t="shared" si="7"/>
        <v>5166.64</v>
      </c>
    </row>
    <row r="209" spans="1:5" ht="12.75">
      <c r="A209" s="72">
        <v>511</v>
      </c>
      <c r="B209" s="233" t="s">
        <v>684</v>
      </c>
      <c r="C209" s="87">
        <v>5166.64</v>
      </c>
      <c r="D209" s="87"/>
      <c r="E209" s="74">
        <f t="shared" si="7"/>
        <v>5166.64</v>
      </c>
    </row>
    <row r="210" spans="1:5" ht="33.75">
      <c r="A210" s="72">
        <v>511</v>
      </c>
      <c r="B210" s="233" t="s">
        <v>735</v>
      </c>
      <c r="C210" s="87">
        <f>52572*0.16+52572</f>
        <v>60983.520000000004</v>
      </c>
      <c r="D210" s="87"/>
      <c r="E210" s="74">
        <f t="shared" si="7"/>
        <v>60983.520000000004</v>
      </c>
    </row>
    <row r="211" spans="1:5" ht="22.5">
      <c r="A211" s="72">
        <v>511</v>
      </c>
      <c r="B211" s="233" t="s">
        <v>736</v>
      </c>
      <c r="C211" s="87">
        <f>45600*0.16+45600</f>
        <v>52896</v>
      </c>
      <c r="D211" s="87">
        <v>1111</v>
      </c>
      <c r="E211" s="74">
        <f t="shared" si="7"/>
        <v>51785</v>
      </c>
    </row>
    <row r="212" spans="1:5" ht="22.5">
      <c r="A212" s="72">
        <v>511</v>
      </c>
      <c r="B212" s="233" t="s">
        <v>737</v>
      </c>
      <c r="C212" s="87">
        <f>11988*0.16+11988</f>
        <v>13906.08</v>
      </c>
      <c r="D212" s="87"/>
      <c r="E212" s="74">
        <f t="shared" si="7"/>
        <v>13906.08</v>
      </c>
    </row>
    <row r="213" spans="1:5" ht="12.75">
      <c r="A213" s="72">
        <v>511</v>
      </c>
      <c r="B213" s="233" t="s">
        <v>751</v>
      </c>
      <c r="C213" s="87">
        <f>9724.5*0.16+9724.5</f>
        <v>11280.42</v>
      </c>
      <c r="D213" s="87"/>
      <c r="E213" s="74">
        <f t="shared" si="7"/>
        <v>11280.42</v>
      </c>
    </row>
    <row r="214" spans="1:5" ht="22.5">
      <c r="A214" s="72">
        <v>511</v>
      </c>
      <c r="B214" s="233" t="s">
        <v>752</v>
      </c>
      <c r="C214" s="87">
        <f>25670*0.16+25670</f>
        <v>29777.2</v>
      </c>
      <c r="D214" s="87"/>
      <c r="E214" s="74">
        <f t="shared" si="7"/>
        <v>29777.2</v>
      </c>
    </row>
    <row r="215" spans="1:5" ht="22.5">
      <c r="A215" s="72">
        <v>511</v>
      </c>
      <c r="B215" s="233" t="s">
        <v>753</v>
      </c>
      <c r="C215" s="87">
        <f>24075*0.16+24075</f>
        <v>27927</v>
      </c>
      <c r="D215" s="87"/>
      <c r="E215" s="74">
        <f t="shared" si="7"/>
        <v>27927</v>
      </c>
    </row>
    <row r="216" spans="1:5" ht="22.5">
      <c r="A216" s="72">
        <v>511</v>
      </c>
      <c r="B216" s="233" t="s">
        <v>754</v>
      </c>
      <c r="C216" s="87">
        <f>6457.5*0.16+6457.5</f>
        <v>7490.7</v>
      </c>
      <c r="D216" s="87"/>
      <c r="E216" s="74">
        <f t="shared" si="7"/>
        <v>7490.7</v>
      </c>
    </row>
    <row r="217" spans="1:5" ht="22.5">
      <c r="A217" s="72">
        <v>511</v>
      </c>
      <c r="B217" s="233" t="s">
        <v>755</v>
      </c>
      <c r="C217" s="87">
        <f>13509*0.16+13509</f>
        <v>15670.44</v>
      </c>
      <c r="D217" s="87"/>
      <c r="E217" s="74">
        <f t="shared" si="7"/>
        <v>15670.44</v>
      </c>
    </row>
    <row r="218" spans="1:5" ht="22.5">
      <c r="A218" s="72">
        <v>511</v>
      </c>
      <c r="B218" s="233" t="s">
        <v>756</v>
      </c>
      <c r="C218" s="87">
        <f>6489*0.16+6489</f>
        <v>7527.24</v>
      </c>
      <c r="D218" s="87"/>
      <c r="E218" s="74">
        <f t="shared" si="7"/>
        <v>7527.24</v>
      </c>
    </row>
    <row r="219" spans="1:5" ht="12.75">
      <c r="A219" s="72">
        <v>511</v>
      </c>
      <c r="B219" s="233" t="s">
        <v>759</v>
      </c>
      <c r="C219" s="87">
        <f>5885.84</f>
        <v>5885.84</v>
      </c>
      <c r="D219" s="87"/>
      <c r="E219" s="74">
        <f t="shared" si="7"/>
        <v>5885.84</v>
      </c>
    </row>
    <row r="220" spans="1:5" ht="22.5">
      <c r="A220" s="100">
        <v>511</v>
      </c>
      <c r="B220" s="83" t="s">
        <v>731</v>
      </c>
      <c r="C220" s="81">
        <f>12048.5*0.16+12048.5</f>
        <v>13976.26</v>
      </c>
      <c r="D220" s="81"/>
      <c r="E220" s="201">
        <f t="shared" si="7"/>
        <v>13976.26</v>
      </c>
    </row>
    <row r="221" spans="1:5" ht="12.75">
      <c r="A221" s="100">
        <v>511</v>
      </c>
      <c r="B221" s="83" t="s">
        <v>732</v>
      </c>
      <c r="C221" s="81">
        <f>2608*0.16+2608</f>
        <v>3025.28</v>
      </c>
      <c r="D221" s="81"/>
      <c r="E221" s="201">
        <f t="shared" si="7"/>
        <v>3025.28</v>
      </c>
    </row>
    <row r="222" spans="1:5" ht="12.75">
      <c r="A222" s="100">
        <v>511</v>
      </c>
      <c r="B222" s="83" t="s">
        <v>733</v>
      </c>
      <c r="C222" s="81">
        <f>7029*0.16+7029</f>
        <v>8153.64</v>
      </c>
      <c r="D222" s="81"/>
      <c r="E222" s="201">
        <f t="shared" si="7"/>
        <v>8153.64</v>
      </c>
    </row>
    <row r="223" spans="1:5" ht="12.75">
      <c r="A223" s="100">
        <v>511</v>
      </c>
      <c r="B223" s="83" t="s">
        <v>734</v>
      </c>
      <c r="C223" s="81">
        <f>18000*0.16+18000</f>
        <v>20880</v>
      </c>
      <c r="D223" s="81"/>
      <c r="E223" s="201">
        <f t="shared" si="7"/>
        <v>20880</v>
      </c>
    </row>
    <row r="224" spans="1:5" ht="12.75">
      <c r="A224" s="301">
        <v>511</v>
      </c>
      <c r="B224" s="303" t="s">
        <v>834</v>
      </c>
      <c r="C224" s="304">
        <v>4266.13</v>
      </c>
      <c r="D224" s="304"/>
      <c r="E224" s="201">
        <f t="shared" si="7"/>
        <v>4266.13</v>
      </c>
    </row>
    <row r="225" spans="1:5" ht="13.5" thickBot="1">
      <c r="A225" s="301">
        <v>511</v>
      </c>
      <c r="B225" s="303" t="s">
        <v>839</v>
      </c>
      <c r="C225" s="304">
        <v>3178.4</v>
      </c>
      <c r="D225" s="304"/>
      <c r="E225" s="313"/>
    </row>
    <row r="226" spans="1:5" ht="13.5" thickBot="1">
      <c r="A226" s="94"/>
      <c r="B226" s="190" t="s">
        <v>66</v>
      </c>
      <c r="C226" s="191">
        <f>SUM(C8:C225)</f>
        <v>1864613.4599999988</v>
      </c>
      <c r="D226" s="191">
        <f>SUM(D8:D223)</f>
        <v>1294871.75</v>
      </c>
      <c r="E226" s="191">
        <f>SUM(E8:E224)</f>
        <v>566563.3100000002</v>
      </c>
    </row>
    <row r="227" spans="1:5" ht="12.75">
      <c r="A227" s="16"/>
      <c r="B227" s="19"/>
      <c r="C227" s="18"/>
      <c r="D227" s="18"/>
      <c r="E227" s="25"/>
    </row>
    <row r="228" spans="1:5" ht="12.75">
      <c r="A228" s="14"/>
      <c r="B228" s="14"/>
      <c r="C228" s="14"/>
      <c r="D228" s="318"/>
      <c r="E228" s="26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</sheetData>
  <sheetProtection/>
  <mergeCells count="4">
    <mergeCell ref="A1:E1"/>
    <mergeCell ref="A2:E2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0"/>
  <sheetViews>
    <sheetView zoomScalePageLayoutView="0" workbookViewId="0" topLeftCell="A16">
      <selection activeCell="G46" sqref="G46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0.8515625" style="0" bestFit="1" customWidth="1"/>
    <col min="4" max="4" width="12.140625" style="0" bestFit="1" customWidth="1"/>
    <col min="5" max="5" width="14.7109375" style="0" bestFit="1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749</v>
      </c>
      <c r="B4" s="331"/>
      <c r="C4" s="332"/>
      <c r="D4" s="332"/>
      <c r="E4" s="332"/>
    </row>
    <row r="5" spans="1:5" ht="12.75">
      <c r="A5" s="333" t="s">
        <v>828</v>
      </c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34.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22.5">
      <c r="A8" s="100">
        <v>512</v>
      </c>
      <c r="B8" s="83" t="s">
        <v>725</v>
      </c>
      <c r="C8" s="81">
        <v>2999.76</v>
      </c>
      <c r="D8" s="81"/>
      <c r="E8" s="201">
        <f>C8-D8</f>
        <v>2999.76</v>
      </c>
    </row>
    <row r="9" spans="1:5" ht="22.5">
      <c r="A9" s="100">
        <v>512</v>
      </c>
      <c r="B9" s="83" t="s">
        <v>738</v>
      </c>
      <c r="C9" s="81">
        <f>22100*0.16+22100</f>
        <v>25636</v>
      </c>
      <c r="D9" s="81"/>
      <c r="E9" s="201">
        <f>C9-D9</f>
        <v>25636</v>
      </c>
    </row>
    <row r="10" spans="1:5" ht="22.5">
      <c r="A10" s="100">
        <v>512</v>
      </c>
      <c r="B10" s="83" t="s">
        <v>739</v>
      </c>
      <c r="C10" s="81">
        <f>8032.5*0.16+8032.5</f>
        <v>9317.7</v>
      </c>
      <c r="D10" s="81"/>
      <c r="E10" s="201">
        <f>C10-D10</f>
        <v>9317.7</v>
      </c>
    </row>
    <row r="11" spans="1:5" ht="22.5">
      <c r="A11" s="100">
        <v>512</v>
      </c>
      <c r="B11" s="83" t="s">
        <v>740</v>
      </c>
      <c r="C11" s="81">
        <f>9137.5*0.16+9137.5</f>
        <v>10599.5</v>
      </c>
      <c r="D11" s="81"/>
      <c r="E11" s="201">
        <f>C11-D11</f>
        <v>10599.5</v>
      </c>
    </row>
    <row r="12" spans="1:5" ht="12.75">
      <c r="A12" s="72">
        <v>512</v>
      </c>
      <c r="B12" s="76" t="s">
        <v>831</v>
      </c>
      <c r="C12" s="74">
        <v>47641.2</v>
      </c>
      <c r="D12" s="74"/>
      <c r="E12" s="74"/>
    </row>
    <row r="13" spans="1:5" ht="12.75">
      <c r="A13" s="72"/>
      <c r="B13" s="76"/>
      <c r="C13" s="74"/>
      <c r="D13" s="74"/>
      <c r="E13" s="74"/>
    </row>
    <row r="14" spans="1:5" ht="12.75">
      <c r="A14" s="72"/>
      <c r="B14" s="76"/>
      <c r="C14" s="74"/>
      <c r="D14" s="74"/>
      <c r="E14" s="74"/>
    </row>
    <row r="15" spans="1:5" ht="12.75">
      <c r="A15" s="72"/>
      <c r="B15" s="76"/>
      <c r="C15" s="74"/>
      <c r="D15" s="74"/>
      <c r="E15" s="74"/>
    </row>
    <row r="16" spans="1:5" ht="12.75">
      <c r="A16" s="72"/>
      <c r="B16" s="76"/>
      <c r="C16" s="74"/>
      <c r="D16" s="74"/>
      <c r="E16" s="74"/>
    </row>
    <row r="17" spans="1:5" ht="12.75">
      <c r="A17" s="72"/>
      <c r="B17" s="76"/>
      <c r="C17" s="77"/>
      <c r="D17" s="77"/>
      <c r="E17" s="74"/>
    </row>
    <row r="18" spans="1:5" ht="12.75">
      <c r="A18" s="72"/>
      <c r="B18" s="76"/>
      <c r="C18" s="77"/>
      <c r="D18" s="77"/>
      <c r="E18" s="74"/>
    </row>
    <row r="19" spans="1:5" ht="12.75">
      <c r="A19" s="72"/>
      <c r="B19" s="76"/>
      <c r="C19" s="77"/>
      <c r="D19" s="77"/>
      <c r="E19" s="74"/>
    </row>
    <row r="20" spans="1:5" ht="12.75">
      <c r="A20" s="72"/>
      <c r="B20" s="76"/>
      <c r="C20" s="79"/>
      <c r="D20" s="79"/>
      <c r="E20" s="74"/>
    </row>
    <row r="21" spans="1:5" ht="12.75">
      <c r="A21" s="72"/>
      <c r="B21" s="76"/>
      <c r="C21" s="81"/>
      <c r="D21" s="81"/>
      <c r="E21" s="74"/>
    </row>
    <row r="22" spans="1:5" ht="12.75">
      <c r="A22" s="72"/>
      <c r="B22" s="76"/>
      <c r="C22" s="81"/>
      <c r="D22" s="81"/>
      <c r="E22" s="74"/>
    </row>
    <row r="23" spans="1:5" ht="12.75">
      <c r="A23" s="72"/>
      <c r="B23" s="83"/>
      <c r="C23" s="89"/>
      <c r="D23" s="89"/>
      <c r="E23" s="74"/>
    </row>
    <row r="24" spans="1:5" ht="12.75">
      <c r="A24" s="72"/>
      <c r="B24" s="233"/>
      <c r="C24" s="87"/>
      <c r="D24" s="87"/>
      <c r="E24" s="74"/>
    </row>
    <row r="25" spans="1:5" ht="12.75">
      <c r="A25" s="72"/>
      <c r="B25" s="233"/>
      <c r="C25" s="87"/>
      <c r="D25" s="87"/>
      <c r="E25" s="74"/>
    </row>
    <row r="26" spans="1:5" ht="12.75">
      <c r="A26" s="72"/>
      <c r="B26" s="233"/>
      <c r="C26" s="87"/>
      <c r="D26" s="87"/>
      <c r="E26" s="74"/>
    </row>
    <row r="27" spans="1:5" ht="13.5" thickBot="1">
      <c r="A27" s="72"/>
      <c r="B27" s="233"/>
      <c r="C27" s="87"/>
      <c r="D27" s="87"/>
      <c r="E27" s="74"/>
    </row>
    <row r="28" spans="1:5" ht="13.5" thickBot="1">
      <c r="A28" s="94"/>
      <c r="B28" s="190" t="s">
        <v>66</v>
      </c>
      <c r="C28" s="191">
        <f>SUM(C8:C27)</f>
        <v>96194.16</v>
      </c>
      <c r="D28" s="191">
        <f>SUM(D8:D27)</f>
        <v>0</v>
      </c>
      <c r="E28" s="191">
        <f>SUM(E8:E27)</f>
        <v>48552.96000000001</v>
      </c>
    </row>
    <row r="29" spans="1:5" ht="12.75">
      <c r="A29" s="17"/>
      <c r="B29" s="19"/>
      <c r="C29" s="22"/>
      <c r="D29" s="22"/>
      <c r="E29" s="25"/>
    </row>
    <row r="30" spans="1:5" ht="12.75">
      <c r="A30" s="17"/>
      <c r="B30" s="19"/>
      <c r="C30" s="22"/>
      <c r="D30" s="22"/>
      <c r="E30" s="25"/>
    </row>
    <row r="31" spans="1:5" ht="12.75">
      <c r="A31" s="16"/>
      <c r="B31" s="19"/>
      <c r="C31" s="18"/>
      <c r="D31" s="18"/>
      <c r="E31" s="25"/>
    </row>
    <row r="32" spans="1:5" ht="12.75">
      <c r="A32" s="14"/>
      <c r="B32" s="14"/>
      <c r="C32" s="14"/>
      <c r="D32" s="14"/>
      <c r="E32" s="26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44"/>
  <sheetViews>
    <sheetView zoomScalePageLayoutView="0" workbookViewId="0" topLeftCell="A22">
      <selection activeCell="H46" sqref="H46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0.8515625" style="0" bestFit="1" customWidth="1"/>
    <col min="4" max="4" width="12.140625" style="0" bestFit="1" customWidth="1"/>
    <col min="5" max="5" width="14.7109375" style="0" bestFit="1" customWidth="1"/>
    <col min="6" max="6" width="12.8515625" style="0" bestFit="1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750</v>
      </c>
      <c r="B4" s="331"/>
      <c r="C4" s="332"/>
      <c r="D4" s="332"/>
      <c r="E4" s="332"/>
    </row>
    <row r="5" spans="1:5" ht="12.75">
      <c r="A5" s="333" t="s">
        <v>845</v>
      </c>
      <c r="B5" s="334"/>
      <c r="C5" s="334"/>
      <c r="D5" s="334"/>
      <c r="E5" s="334"/>
    </row>
    <row r="6" spans="1:5" ht="13.5" thickBot="1">
      <c r="A6" s="49"/>
      <c r="B6" s="50"/>
      <c r="C6" s="51"/>
      <c r="D6" s="51"/>
      <c r="E6" s="52"/>
    </row>
    <row r="7" spans="1:5" ht="34.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100">
        <v>513</v>
      </c>
      <c r="B8" s="73" t="s">
        <v>748</v>
      </c>
      <c r="C8" s="106">
        <v>19685.2</v>
      </c>
      <c r="D8" s="240">
        <v>4337.07</v>
      </c>
      <c r="E8" s="34">
        <f>C8-D8</f>
        <v>15348.130000000001</v>
      </c>
    </row>
    <row r="9" spans="1:5" ht="12.75">
      <c r="A9" s="72"/>
      <c r="B9" s="76"/>
      <c r="C9" s="74"/>
      <c r="D9" s="74"/>
      <c r="E9" s="74"/>
    </row>
    <row r="10" spans="1:5" ht="12.75">
      <c r="A10" s="72"/>
      <c r="B10" s="76"/>
      <c r="C10" s="74"/>
      <c r="D10" s="74"/>
      <c r="E10" s="74"/>
    </row>
    <row r="11" spans="1:5" ht="12.75">
      <c r="A11" s="72"/>
      <c r="B11" s="76"/>
      <c r="C11" s="74"/>
      <c r="D11" s="74"/>
      <c r="E11" s="74"/>
    </row>
    <row r="12" spans="1:5" ht="12.75">
      <c r="A12" s="72"/>
      <c r="B12" s="76"/>
      <c r="C12" s="74"/>
      <c r="D12" s="74"/>
      <c r="E12" s="74"/>
    </row>
    <row r="13" spans="1:5" ht="12.75">
      <c r="A13" s="72"/>
      <c r="B13" s="76"/>
      <c r="C13" s="74"/>
      <c r="D13" s="74"/>
      <c r="E13" s="74"/>
    </row>
    <row r="14" spans="1:5" ht="12.75">
      <c r="A14" s="72"/>
      <c r="B14" s="76"/>
      <c r="C14" s="77"/>
      <c r="D14" s="77"/>
      <c r="E14" s="74"/>
    </row>
    <row r="15" spans="1:5" ht="12.75">
      <c r="A15" s="72"/>
      <c r="B15" s="76"/>
      <c r="C15" s="74"/>
      <c r="D15" s="74"/>
      <c r="E15" s="74"/>
    </row>
    <row r="16" spans="1:5" ht="12.75">
      <c r="A16" s="72"/>
      <c r="B16" s="76"/>
      <c r="C16" s="74"/>
      <c r="D16" s="74"/>
      <c r="E16" s="74"/>
    </row>
    <row r="17" spans="1:5" ht="12.75">
      <c r="A17" s="72"/>
      <c r="B17" s="76"/>
      <c r="C17" s="77"/>
      <c r="D17" s="77"/>
      <c r="E17" s="74"/>
    </row>
    <row r="18" spans="1:5" ht="12.75">
      <c r="A18" s="72"/>
      <c r="B18" s="76"/>
      <c r="C18" s="77"/>
      <c r="D18" s="77"/>
      <c r="E18" s="74"/>
    </row>
    <row r="19" spans="1:5" ht="12.75">
      <c r="A19" s="72"/>
      <c r="B19" s="76"/>
      <c r="C19" s="77"/>
      <c r="D19" s="77"/>
      <c r="E19" s="74"/>
    </row>
    <row r="20" spans="1:5" ht="12.75">
      <c r="A20" s="72"/>
      <c r="B20" s="76"/>
      <c r="C20" s="77"/>
      <c r="D20" s="77"/>
      <c r="E20" s="74"/>
    </row>
    <row r="21" spans="1:5" ht="12.75">
      <c r="A21" s="72"/>
      <c r="B21" s="76"/>
      <c r="C21" s="77"/>
      <c r="D21" s="77"/>
      <c r="E21" s="74"/>
    </row>
    <row r="22" spans="1:5" ht="12.75">
      <c r="A22" s="72"/>
      <c r="B22" s="76"/>
      <c r="C22" s="77"/>
      <c r="D22" s="77"/>
      <c r="E22" s="74"/>
    </row>
    <row r="23" spans="1:5" ht="12.75">
      <c r="A23" s="72"/>
      <c r="B23" s="76"/>
      <c r="C23" s="77"/>
      <c r="D23" s="77"/>
      <c r="E23" s="74"/>
    </row>
    <row r="24" spans="1:5" ht="12.75">
      <c r="A24" s="72"/>
      <c r="B24" s="76"/>
      <c r="C24" s="77"/>
      <c r="D24" s="77"/>
      <c r="E24" s="74"/>
    </row>
    <row r="25" spans="1:5" ht="12.75">
      <c r="A25" s="72"/>
      <c r="B25" s="76"/>
      <c r="C25" s="74"/>
      <c r="D25" s="74"/>
      <c r="E25" s="74"/>
    </row>
    <row r="26" spans="1:5" ht="12.75">
      <c r="A26" s="72"/>
      <c r="B26" s="76"/>
      <c r="C26" s="81"/>
      <c r="D26" s="81"/>
      <c r="E26" s="74"/>
    </row>
    <row r="27" spans="1:5" ht="12.75">
      <c r="A27" s="72"/>
      <c r="B27" s="83"/>
      <c r="C27" s="89"/>
      <c r="D27" s="89"/>
      <c r="E27" s="74"/>
    </row>
    <row r="28" spans="1:5" ht="12.75">
      <c r="A28" s="72"/>
      <c r="B28" s="233"/>
      <c r="C28" s="87"/>
      <c r="D28" s="87"/>
      <c r="E28" s="74"/>
    </row>
    <row r="29" spans="1:5" ht="12.75">
      <c r="A29" s="72"/>
      <c r="B29" s="233"/>
      <c r="C29" s="87"/>
      <c r="D29" s="87"/>
      <c r="E29" s="74"/>
    </row>
    <row r="30" spans="1:5" ht="12.75">
      <c r="A30" s="72"/>
      <c r="B30" s="233"/>
      <c r="C30" s="87"/>
      <c r="D30" s="87"/>
      <c r="E30" s="74"/>
    </row>
    <row r="31" spans="1:5" ht="13.5" thickBot="1">
      <c r="A31" s="72"/>
      <c r="B31" s="233"/>
      <c r="C31" s="87"/>
      <c r="D31" s="87"/>
      <c r="E31" s="74"/>
    </row>
    <row r="32" spans="1:5" ht="13.5" thickBot="1">
      <c r="A32" s="94"/>
      <c r="B32" s="190" t="s">
        <v>66</v>
      </c>
      <c r="C32" s="191">
        <f>SUM(C8:C31)</f>
        <v>19685.2</v>
      </c>
      <c r="D32" s="191">
        <f>SUM(D8:D31)</f>
        <v>4337.07</v>
      </c>
      <c r="E32" s="191">
        <f>SUM(E8:E31)</f>
        <v>15348.130000000001</v>
      </c>
    </row>
    <row r="33" spans="1:5" ht="12.75">
      <c r="A33" s="17"/>
      <c r="B33" s="19"/>
      <c r="C33" s="22"/>
      <c r="D33" s="22"/>
      <c r="E33" s="25"/>
    </row>
    <row r="34" spans="1:6" ht="12.75">
      <c r="A34" s="17"/>
      <c r="B34" s="19"/>
      <c r="C34" s="22"/>
      <c r="D34" s="22"/>
      <c r="E34" s="25"/>
      <c r="F34" s="2"/>
    </row>
    <row r="35" spans="1:5" ht="12.75">
      <c r="A35" s="16"/>
      <c r="B35" s="19"/>
      <c r="C35" s="18"/>
      <c r="D35" s="18"/>
      <c r="E35" s="25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40"/>
  <sheetViews>
    <sheetView zoomScalePageLayoutView="0" workbookViewId="0" topLeftCell="A1">
      <selection activeCell="E354" sqref="E354"/>
    </sheetView>
  </sheetViews>
  <sheetFormatPr defaultColWidth="11.421875" defaultRowHeight="12.75"/>
  <cols>
    <col min="1" max="1" width="6.7109375" style="0" bestFit="1" customWidth="1"/>
    <col min="2" max="2" width="47.140625" style="0" bestFit="1" customWidth="1"/>
    <col min="3" max="4" width="16.28125" style="0" customWidth="1"/>
    <col min="5" max="5" width="18.57421875" style="0" customWidth="1"/>
  </cols>
  <sheetData>
    <row r="1" spans="1:5" ht="23.25">
      <c r="A1" s="326" t="s">
        <v>462</v>
      </c>
      <c r="B1" s="327"/>
      <c r="C1" s="327"/>
      <c r="D1" s="327"/>
      <c r="E1" s="339"/>
    </row>
    <row r="2" spans="1:5" ht="23.25">
      <c r="A2" s="328" t="s">
        <v>461</v>
      </c>
      <c r="B2" s="329"/>
      <c r="C2" s="329"/>
      <c r="D2" s="329"/>
      <c r="E2" s="340"/>
    </row>
    <row r="3" spans="1:5" ht="12.75">
      <c r="A3" s="42"/>
      <c r="B3" s="43"/>
      <c r="C3" s="44"/>
      <c r="D3" s="44"/>
      <c r="E3" s="45"/>
    </row>
    <row r="4" spans="1:5" ht="12.75">
      <c r="A4" s="330" t="s">
        <v>699</v>
      </c>
      <c r="B4" s="331"/>
      <c r="C4" s="332"/>
      <c r="D4" s="332"/>
      <c r="E4" s="341"/>
    </row>
    <row r="5" spans="1:5" ht="12.75" customHeight="1">
      <c r="A5" s="333" t="str">
        <f>'BIENES ART. Y CULTURALES ( 513)'!A5:E5</f>
        <v>AL 26 DE DICIEMBRE  DE 2016</v>
      </c>
      <c r="B5" s="334"/>
      <c r="C5" s="334"/>
      <c r="D5" s="334"/>
      <c r="E5" s="334"/>
    </row>
    <row r="6" spans="1:5" ht="13.5" thickBot="1">
      <c r="A6" s="56"/>
      <c r="B6" s="57"/>
      <c r="C6" s="57"/>
      <c r="D6" s="57"/>
      <c r="E6" s="58"/>
    </row>
    <row r="7" spans="1:5" ht="23.25" thickBot="1">
      <c r="A7" s="219" t="s">
        <v>692</v>
      </c>
      <c r="B7" s="39" t="s">
        <v>416</v>
      </c>
      <c r="C7" s="220" t="s">
        <v>696</v>
      </c>
      <c r="D7" s="192" t="s">
        <v>723</v>
      </c>
      <c r="E7" s="192" t="s">
        <v>697</v>
      </c>
    </row>
    <row r="8" spans="1:5" ht="12.75">
      <c r="A8" s="97">
        <v>515</v>
      </c>
      <c r="B8" s="204" t="s">
        <v>62</v>
      </c>
      <c r="C8" s="197">
        <v>2736.25</v>
      </c>
      <c r="D8" s="251"/>
      <c r="E8" s="99">
        <f>C8-D8</f>
        <v>2736.25</v>
      </c>
    </row>
    <row r="9" spans="1:5" ht="12.75">
      <c r="A9" s="72">
        <v>515</v>
      </c>
      <c r="B9" s="76" t="s">
        <v>389</v>
      </c>
      <c r="C9" s="74">
        <v>9946.169999999998</v>
      </c>
      <c r="D9" s="252"/>
      <c r="E9" s="101">
        <f>C9-D9</f>
        <v>9946.169999999998</v>
      </c>
    </row>
    <row r="10" spans="1:5" ht="12.75">
      <c r="A10" s="72">
        <v>515</v>
      </c>
      <c r="B10" s="75" t="s">
        <v>311</v>
      </c>
      <c r="C10" s="74">
        <v>1840</v>
      </c>
      <c r="D10" s="252"/>
      <c r="E10" s="101">
        <f aca="true" t="shared" si="0" ref="E10:E73">C10-D10</f>
        <v>1840</v>
      </c>
    </row>
    <row r="11" spans="1:5" ht="12.75">
      <c r="A11" s="72">
        <v>515</v>
      </c>
      <c r="B11" s="75" t="s">
        <v>396</v>
      </c>
      <c r="C11" s="74">
        <v>1840</v>
      </c>
      <c r="D11" s="252"/>
      <c r="E11" s="101">
        <f t="shared" si="0"/>
        <v>1840</v>
      </c>
    </row>
    <row r="12" spans="1:5" ht="12.75">
      <c r="A12" s="72">
        <v>515</v>
      </c>
      <c r="B12" s="76" t="s">
        <v>243</v>
      </c>
      <c r="C12" s="74">
        <v>1392.9</v>
      </c>
      <c r="D12" s="252"/>
      <c r="E12" s="101">
        <f t="shared" si="0"/>
        <v>1392.9</v>
      </c>
    </row>
    <row r="13" spans="1:5" ht="12.75">
      <c r="A13" s="72">
        <v>515</v>
      </c>
      <c r="B13" s="76" t="s">
        <v>207</v>
      </c>
      <c r="C13" s="74">
        <v>5428.5</v>
      </c>
      <c r="D13" s="252">
        <v>2714.5</v>
      </c>
      <c r="E13" s="101">
        <f t="shared" si="0"/>
        <v>2714</v>
      </c>
    </row>
    <row r="14" spans="1:5" ht="12.75">
      <c r="A14" s="72">
        <v>515</v>
      </c>
      <c r="B14" s="76" t="s">
        <v>239</v>
      </c>
      <c r="C14" s="74">
        <v>6500</v>
      </c>
      <c r="D14" s="252"/>
      <c r="E14" s="101">
        <f t="shared" si="0"/>
        <v>6500</v>
      </c>
    </row>
    <row r="15" spans="1:5" ht="12.75">
      <c r="A15" s="72">
        <v>515</v>
      </c>
      <c r="B15" s="76" t="s">
        <v>512</v>
      </c>
      <c r="C15" s="74">
        <v>469.2</v>
      </c>
      <c r="D15" s="252"/>
      <c r="E15" s="101">
        <f t="shared" si="0"/>
        <v>469.2</v>
      </c>
    </row>
    <row r="16" spans="1:5" ht="12.75">
      <c r="A16" s="72">
        <v>515</v>
      </c>
      <c r="B16" s="76" t="s">
        <v>509</v>
      </c>
      <c r="C16" s="74">
        <v>8434.94</v>
      </c>
      <c r="D16" s="252"/>
      <c r="E16" s="101">
        <f t="shared" si="0"/>
        <v>8434.94</v>
      </c>
    </row>
    <row r="17" spans="1:5" ht="12.75">
      <c r="A17" s="72">
        <v>515</v>
      </c>
      <c r="B17" s="76" t="s">
        <v>510</v>
      </c>
      <c r="C17" s="74">
        <v>8434.94</v>
      </c>
      <c r="D17" s="252"/>
      <c r="E17" s="101">
        <f t="shared" si="0"/>
        <v>8434.94</v>
      </c>
    </row>
    <row r="18" spans="1:5" ht="12.75">
      <c r="A18" s="72">
        <v>515</v>
      </c>
      <c r="B18" s="76" t="s">
        <v>418</v>
      </c>
      <c r="C18" s="74">
        <v>2919</v>
      </c>
      <c r="D18" s="252"/>
      <c r="E18" s="101">
        <f t="shared" si="0"/>
        <v>2919</v>
      </c>
    </row>
    <row r="19" spans="1:5" ht="12.75">
      <c r="A19" s="72">
        <v>515</v>
      </c>
      <c r="B19" s="76" t="s">
        <v>31</v>
      </c>
      <c r="C19" s="74">
        <v>4724.2</v>
      </c>
      <c r="D19" s="252"/>
      <c r="E19" s="101">
        <f t="shared" si="0"/>
        <v>4724.2</v>
      </c>
    </row>
    <row r="20" spans="1:5" ht="12.75">
      <c r="A20" s="72">
        <v>515</v>
      </c>
      <c r="B20" s="76" t="s">
        <v>224</v>
      </c>
      <c r="C20" s="78">
        <v>30150</v>
      </c>
      <c r="D20" s="253">
        <v>15075</v>
      </c>
      <c r="E20" s="101">
        <f t="shared" si="0"/>
        <v>15075</v>
      </c>
    </row>
    <row r="21" spans="1:5" ht="12.75">
      <c r="A21" s="72">
        <v>515</v>
      </c>
      <c r="B21" s="76" t="s">
        <v>224</v>
      </c>
      <c r="C21" s="78">
        <v>29995</v>
      </c>
      <c r="D21" s="253">
        <v>16498</v>
      </c>
      <c r="E21" s="101">
        <f t="shared" si="0"/>
        <v>13497</v>
      </c>
    </row>
    <row r="22" spans="1:5" ht="12.75">
      <c r="A22" s="72">
        <v>515</v>
      </c>
      <c r="B22" s="76" t="s">
        <v>325</v>
      </c>
      <c r="C22" s="78">
        <v>1998.01</v>
      </c>
      <c r="D22" s="253"/>
      <c r="E22" s="101">
        <f t="shared" si="0"/>
        <v>1998.01</v>
      </c>
    </row>
    <row r="23" spans="1:5" ht="12.75">
      <c r="A23" s="72">
        <v>515</v>
      </c>
      <c r="B23" s="76" t="s">
        <v>458</v>
      </c>
      <c r="C23" s="78">
        <v>16500</v>
      </c>
      <c r="D23" s="253"/>
      <c r="E23" s="101">
        <f t="shared" si="0"/>
        <v>16500</v>
      </c>
    </row>
    <row r="24" spans="1:5" ht="12.75">
      <c r="A24" s="72">
        <v>515</v>
      </c>
      <c r="B24" s="76" t="s">
        <v>459</v>
      </c>
      <c r="C24" s="78">
        <v>15180</v>
      </c>
      <c r="D24" s="253"/>
      <c r="E24" s="101">
        <f t="shared" si="0"/>
        <v>15180</v>
      </c>
    </row>
    <row r="25" spans="1:5" ht="12.75">
      <c r="A25" s="72">
        <v>515</v>
      </c>
      <c r="B25" s="76" t="s">
        <v>460</v>
      </c>
      <c r="C25" s="78">
        <v>1998.01</v>
      </c>
      <c r="D25" s="253"/>
      <c r="E25" s="101">
        <f t="shared" si="0"/>
        <v>1998.01</v>
      </c>
    </row>
    <row r="26" spans="1:5" ht="12.75">
      <c r="A26" s="72">
        <v>515</v>
      </c>
      <c r="B26" s="76" t="s">
        <v>364</v>
      </c>
      <c r="C26" s="78">
        <v>5120</v>
      </c>
      <c r="D26" s="253"/>
      <c r="E26" s="101">
        <f t="shared" si="0"/>
        <v>5120</v>
      </c>
    </row>
    <row r="27" spans="1:5" ht="12.75">
      <c r="A27" s="72">
        <v>515</v>
      </c>
      <c r="B27" s="76" t="s">
        <v>364</v>
      </c>
      <c r="C27" s="78">
        <v>6739.13</v>
      </c>
      <c r="D27" s="253"/>
      <c r="E27" s="101">
        <f t="shared" si="0"/>
        <v>6739.13</v>
      </c>
    </row>
    <row r="28" spans="1:5" ht="12.75">
      <c r="A28" s="72">
        <v>515</v>
      </c>
      <c r="B28" s="76" t="s">
        <v>211</v>
      </c>
      <c r="C28" s="77">
        <v>5681</v>
      </c>
      <c r="D28" s="254"/>
      <c r="E28" s="101">
        <f t="shared" si="0"/>
        <v>5681</v>
      </c>
    </row>
    <row r="29" spans="1:5" ht="12.75">
      <c r="A29" s="72">
        <v>515</v>
      </c>
      <c r="B29" s="76" t="s">
        <v>328</v>
      </c>
      <c r="C29" s="77">
        <v>4518.35</v>
      </c>
      <c r="D29" s="254"/>
      <c r="E29" s="101">
        <f t="shared" si="0"/>
        <v>4518.35</v>
      </c>
    </row>
    <row r="30" spans="1:5" ht="12.75">
      <c r="A30" s="72">
        <v>515</v>
      </c>
      <c r="B30" s="76" t="s">
        <v>328</v>
      </c>
      <c r="C30" s="77">
        <v>4518.35</v>
      </c>
      <c r="D30" s="254"/>
      <c r="E30" s="101">
        <f t="shared" si="0"/>
        <v>4518.35</v>
      </c>
    </row>
    <row r="31" spans="1:5" ht="12.75">
      <c r="A31" s="72">
        <v>515</v>
      </c>
      <c r="B31" s="76" t="s">
        <v>413</v>
      </c>
      <c r="C31" s="77">
        <v>1700</v>
      </c>
      <c r="D31" s="254"/>
      <c r="E31" s="101">
        <f t="shared" si="0"/>
        <v>1700</v>
      </c>
    </row>
    <row r="32" spans="1:5" ht="12.75">
      <c r="A32" s="72">
        <v>515</v>
      </c>
      <c r="B32" s="76" t="s">
        <v>391</v>
      </c>
      <c r="C32" s="74">
        <v>13627.5</v>
      </c>
      <c r="D32" s="252"/>
      <c r="E32" s="101">
        <f t="shared" si="0"/>
        <v>13627.5</v>
      </c>
    </row>
    <row r="33" spans="1:5" ht="12.75">
      <c r="A33" s="72">
        <v>515</v>
      </c>
      <c r="B33" s="76" t="s">
        <v>390</v>
      </c>
      <c r="C33" s="74">
        <v>1650.25</v>
      </c>
      <c r="D33" s="252"/>
      <c r="E33" s="101">
        <f t="shared" si="0"/>
        <v>1650.25</v>
      </c>
    </row>
    <row r="34" spans="1:5" ht="12.75">
      <c r="A34" s="72">
        <v>515</v>
      </c>
      <c r="B34" s="76" t="s">
        <v>170</v>
      </c>
      <c r="C34" s="79">
        <v>3743.2599999999998</v>
      </c>
      <c r="D34" s="255"/>
      <c r="E34" s="101">
        <f t="shared" si="0"/>
        <v>3743.2599999999998</v>
      </c>
    </row>
    <row r="35" spans="1:5" ht="12.75">
      <c r="A35" s="72">
        <v>515</v>
      </c>
      <c r="B35" s="76" t="s">
        <v>513</v>
      </c>
      <c r="C35" s="79">
        <v>52616.20999999999</v>
      </c>
      <c r="D35" s="255">
        <v>52615.21</v>
      </c>
      <c r="E35" s="101">
        <f t="shared" si="0"/>
        <v>0.999999999992724</v>
      </c>
    </row>
    <row r="36" spans="1:5" ht="12.75">
      <c r="A36" s="72">
        <v>515</v>
      </c>
      <c r="B36" s="76" t="s">
        <v>115</v>
      </c>
      <c r="C36" s="79">
        <v>620</v>
      </c>
      <c r="D36" s="255"/>
      <c r="E36" s="101">
        <f t="shared" si="0"/>
        <v>620</v>
      </c>
    </row>
    <row r="37" spans="1:5" ht="12.75">
      <c r="A37" s="72">
        <v>515</v>
      </c>
      <c r="B37" s="76" t="s">
        <v>327</v>
      </c>
      <c r="C37" s="79">
        <v>147877</v>
      </c>
      <c r="D37" s="255">
        <v>147876</v>
      </c>
      <c r="E37" s="101">
        <f t="shared" si="0"/>
        <v>1</v>
      </c>
    </row>
    <row r="38" spans="1:5" ht="12.75">
      <c r="A38" s="72">
        <v>515</v>
      </c>
      <c r="B38" s="76" t="s">
        <v>227</v>
      </c>
      <c r="C38" s="79">
        <v>18534.38</v>
      </c>
      <c r="D38" s="255"/>
      <c r="E38" s="101">
        <f t="shared" si="0"/>
        <v>18534.38</v>
      </c>
    </row>
    <row r="39" spans="1:5" ht="12.75">
      <c r="A39" s="72">
        <v>515</v>
      </c>
      <c r="B39" s="76" t="s">
        <v>297</v>
      </c>
      <c r="C39" s="79">
        <v>8782.62</v>
      </c>
      <c r="D39" s="255"/>
      <c r="E39" s="101">
        <f t="shared" si="0"/>
        <v>8782.62</v>
      </c>
    </row>
    <row r="40" spans="1:5" ht="12.75">
      <c r="A40" s="72">
        <v>515</v>
      </c>
      <c r="B40" s="76" t="s">
        <v>286</v>
      </c>
      <c r="C40" s="79">
        <v>608093.91</v>
      </c>
      <c r="D40" s="255">
        <v>608092.91</v>
      </c>
      <c r="E40" s="101">
        <f t="shared" si="0"/>
        <v>1</v>
      </c>
    </row>
    <row r="41" spans="1:5" ht="12.75">
      <c r="A41" s="72">
        <v>515</v>
      </c>
      <c r="B41" s="76" t="s">
        <v>220</v>
      </c>
      <c r="C41" s="79">
        <v>16877</v>
      </c>
      <c r="D41" s="255"/>
      <c r="E41" s="101">
        <f t="shared" si="0"/>
        <v>16877</v>
      </c>
    </row>
    <row r="42" spans="1:5" ht="12.75">
      <c r="A42" s="72">
        <v>515</v>
      </c>
      <c r="B42" s="76" t="s">
        <v>724</v>
      </c>
      <c r="C42" s="79">
        <v>286836.74</v>
      </c>
      <c r="D42" s="255">
        <v>286835.74</v>
      </c>
      <c r="E42" s="101">
        <f t="shared" si="0"/>
        <v>1</v>
      </c>
    </row>
    <row r="43" spans="1:5" ht="12.75">
      <c r="A43" s="72">
        <v>515</v>
      </c>
      <c r="B43" s="76" t="s">
        <v>225</v>
      </c>
      <c r="C43" s="79">
        <v>206397.88</v>
      </c>
      <c r="D43" s="255">
        <v>206396.88</v>
      </c>
      <c r="E43" s="101">
        <f t="shared" si="0"/>
        <v>1</v>
      </c>
    </row>
    <row r="44" spans="1:5" ht="12.75">
      <c r="A44" s="72">
        <v>515</v>
      </c>
      <c r="B44" s="76" t="s">
        <v>345</v>
      </c>
      <c r="C44" s="79">
        <v>64965.34</v>
      </c>
      <c r="D44" s="255">
        <v>32483.3</v>
      </c>
      <c r="E44" s="101">
        <f t="shared" si="0"/>
        <v>32482.039999999997</v>
      </c>
    </row>
    <row r="45" spans="1:5" ht="12.75">
      <c r="A45" s="72">
        <v>515</v>
      </c>
      <c r="B45" s="76" t="s">
        <v>346</v>
      </c>
      <c r="C45" s="79">
        <v>2114</v>
      </c>
      <c r="D45" s="255"/>
      <c r="E45" s="101">
        <f t="shared" si="0"/>
        <v>2114</v>
      </c>
    </row>
    <row r="46" spans="1:5" ht="12.75">
      <c r="A46" s="72">
        <v>515</v>
      </c>
      <c r="B46" s="76" t="s">
        <v>347</v>
      </c>
      <c r="C46" s="79">
        <v>3152</v>
      </c>
      <c r="D46" s="255"/>
      <c r="E46" s="101">
        <f t="shared" si="0"/>
        <v>3152</v>
      </c>
    </row>
    <row r="47" spans="1:5" ht="12.75">
      <c r="A47" s="72">
        <v>515</v>
      </c>
      <c r="B47" s="76" t="s">
        <v>412</v>
      </c>
      <c r="C47" s="79">
        <v>1765.06</v>
      </c>
      <c r="D47" s="255"/>
      <c r="E47" s="101">
        <f t="shared" si="0"/>
        <v>1765.06</v>
      </c>
    </row>
    <row r="48" spans="1:5" ht="12.75">
      <c r="A48" s="72">
        <v>515</v>
      </c>
      <c r="B48" s="76" t="s">
        <v>412</v>
      </c>
      <c r="C48" s="79">
        <v>3530.12</v>
      </c>
      <c r="D48" s="255"/>
      <c r="E48" s="101">
        <f t="shared" si="0"/>
        <v>3530.12</v>
      </c>
    </row>
    <row r="49" spans="1:5" ht="12.75">
      <c r="A49" s="72">
        <v>515</v>
      </c>
      <c r="B49" s="76" t="s">
        <v>340</v>
      </c>
      <c r="C49" s="79">
        <v>95652.16</v>
      </c>
      <c r="D49" s="255"/>
      <c r="E49" s="101">
        <f t="shared" si="0"/>
        <v>95652.16</v>
      </c>
    </row>
    <row r="50" spans="1:5" ht="12.75">
      <c r="A50" s="72">
        <v>515</v>
      </c>
      <c r="B50" s="76" t="s">
        <v>179</v>
      </c>
      <c r="C50" s="79">
        <v>10000</v>
      </c>
      <c r="D50" s="255">
        <v>5000</v>
      </c>
      <c r="E50" s="101">
        <f t="shared" si="0"/>
        <v>5000</v>
      </c>
    </row>
    <row r="51" spans="1:5" ht="12.75">
      <c r="A51" s="72">
        <v>515</v>
      </c>
      <c r="B51" s="76" t="s">
        <v>180</v>
      </c>
      <c r="C51" s="79">
        <v>11652.18</v>
      </c>
      <c r="D51" s="255">
        <v>4609.8</v>
      </c>
      <c r="E51" s="101">
        <f t="shared" si="0"/>
        <v>7042.38</v>
      </c>
    </row>
    <row r="52" spans="1:5" ht="12.75">
      <c r="A52" s="72">
        <v>515</v>
      </c>
      <c r="B52" s="76" t="s">
        <v>181</v>
      </c>
      <c r="C52" s="79">
        <v>3521.73</v>
      </c>
      <c r="D52" s="255"/>
      <c r="E52" s="101">
        <f t="shared" si="0"/>
        <v>3521.73</v>
      </c>
    </row>
    <row r="53" spans="1:5" ht="12.75">
      <c r="A53" s="72">
        <v>515</v>
      </c>
      <c r="B53" s="76" t="s">
        <v>412</v>
      </c>
      <c r="C53" s="79">
        <v>6191.32</v>
      </c>
      <c r="D53" s="255"/>
      <c r="E53" s="101">
        <f t="shared" si="0"/>
        <v>6191.32</v>
      </c>
    </row>
    <row r="54" spans="1:5" ht="12.75">
      <c r="A54" s="72">
        <v>515</v>
      </c>
      <c r="B54" s="76" t="s">
        <v>182</v>
      </c>
      <c r="C54" s="79">
        <v>57403</v>
      </c>
      <c r="D54" s="255">
        <v>57402</v>
      </c>
      <c r="E54" s="101">
        <f t="shared" si="0"/>
        <v>1</v>
      </c>
    </row>
    <row r="55" spans="1:5" ht="12.75">
      <c r="A55" s="72">
        <v>515</v>
      </c>
      <c r="B55" s="76" t="s">
        <v>87</v>
      </c>
      <c r="C55" s="79">
        <v>2877.6499999999996</v>
      </c>
      <c r="D55" s="255"/>
      <c r="E55" s="101">
        <f t="shared" si="0"/>
        <v>2877.6499999999996</v>
      </c>
    </row>
    <row r="56" spans="1:5" ht="12.75">
      <c r="A56" s="72">
        <v>515</v>
      </c>
      <c r="B56" s="76" t="s">
        <v>88</v>
      </c>
      <c r="C56" s="79">
        <v>7113</v>
      </c>
      <c r="D56" s="255"/>
      <c r="E56" s="101">
        <f t="shared" si="0"/>
        <v>7113</v>
      </c>
    </row>
    <row r="57" spans="1:5" ht="12.75">
      <c r="A57" s="72">
        <v>515</v>
      </c>
      <c r="B57" s="76" t="s">
        <v>89</v>
      </c>
      <c r="C57" s="79">
        <v>14226</v>
      </c>
      <c r="D57" s="255"/>
      <c r="E57" s="101">
        <f t="shared" si="0"/>
        <v>14226</v>
      </c>
    </row>
    <row r="58" spans="1:5" ht="12.75">
      <c r="A58" s="72">
        <v>515</v>
      </c>
      <c r="B58" s="76" t="s">
        <v>90</v>
      </c>
      <c r="C58" s="79">
        <v>47952</v>
      </c>
      <c r="D58" s="255">
        <v>47951</v>
      </c>
      <c r="E58" s="101">
        <f t="shared" si="0"/>
        <v>1</v>
      </c>
    </row>
    <row r="59" spans="1:5" ht="12.75">
      <c r="A59" s="72">
        <v>515</v>
      </c>
      <c r="B59" s="76" t="s">
        <v>124</v>
      </c>
      <c r="C59" s="78">
        <v>93719.17</v>
      </c>
      <c r="D59" s="253">
        <v>93718.17</v>
      </c>
      <c r="E59" s="101">
        <f t="shared" si="0"/>
        <v>1</v>
      </c>
    </row>
    <row r="60" spans="1:5" ht="12.75">
      <c r="A60" s="72">
        <v>515</v>
      </c>
      <c r="B60" s="76" t="s">
        <v>125</v>
      </c>
      <c r="C60" s="78">
        <v>729548.65</v>
      </c>
      <c r="D60" s="253">
        <v>729547.64</v>
      </c>
      <c r="E60" s="101">
        <f t="shared" si="0"/>
        <v>1.0100000000093132</v>
      </c>
    </row>
    <row r="61" spans="1:5" ht="12.75">
      <c r="A61" s="72">
        <v>515</v>
      </c>
      <c r="B61" s="76" t="s">
        <v>14</v>
      </c>
      <c r="C61" s="78">
        <v>9200</v>
      </c>
      <c r="D61" s="253">
        <v>4600</v>
      </c>
      <c r="E61" s="101">
        <f t="shared" si="0"/>
        <v>4600</v>
      </c>
    </row>
    <row r="62" spans="1:5" ht="12.75">
      <c r="A62" s="72">
        <v>515</v>
      </c>
      <c r="B62" s="76" t="s">
        <v>15</v>
      </c>
      <c r="C62" s="78">
        <v>2533.4</v>
      </c>
      <c r="D62" s="253"/>
      <c r="E62" s="101">
        <f t="shared" si="0"/>
        <v>2533.4</v>
      </c>
    </row>
    <row r="63" spans="1:5" ht="12.75">
      <c r="A63" s="72">
        <v>515</v>
      </c>
      <c r="B63" s="76" t="s">
        <v>16</v>
      </c>
      <c r="C63" s="78">
        <v>4394.52</v>
      </c>
      <c r="D63" s="253"/>
      <c r="E63" s="101">
        <f t="shared" si="0"/>
        <v>4394.52</v>
      </c>
    </row>
    <row r="64" spans="1:5" ht="12.75">
      <c r="A64" s="72">
        <v>515</v>
      </c>
      <c r="B64" s="76" t="s">
        <v>393</v>
      </c>
      <c r="C64" s="78">
        <v>32958.75</v>
      </c>
      <c r="D64" s="253">
        <v>16479.75</v>
      </c>
      <c r="E64" s="101">
        <f t="shared" si="0"/>
        <v>16479</v>
      </c>
    </row>
    <row r="65" spans="1:5" ht="12.75">
      <c r="A65" s="72">
        <v>515</v>
      </c>
      <c r="B65" s="76" t="s">
        <v>113</v>
      </c>
      <c r="C65" s="78">
        <v>13449.57</v>
      </c>
      <c r="D65" s="253"/>
      <c r="E65" s="101">
        <f t="shared" si="0"/>
        <v>13449.57</v>
      </c>
    </row>
    <row r="66" spans="1:5" ht="12.75">
      <c r="A66" s="72">
        <v>515</v>
      </c>
      <c r="B66" s="76" t="s">
        <v>381</v>
      </c>
      <c r="C66" s="78">
        <v>2000</v>
      </c>
      <c r="D66" s="253"/>
      <c r="E66" s="101">
        <f t="shared" si="0"/>
        <v>2000</v>
      </c>
    </row>
    <row r="67" spans="1:5" ht="12.75">
      <c r="A67" s="72">
        <v>515</v>
      </c>
      <c r="B67" s="76" t="s">
        <v>142</v>
      </c>
      <c r="C67" s="78">
        <v>112712</v>
      </c>
      <c r="D67" s="253">
        <v>112711</v>
      </c>
      <c r="E67" s="101">
        <f t="shared" si="0"/>
        <v>1</v>
      </c>
    </row>
    <row r="68" spans="1:5" ht="12.75">
      <c r="A68" s="72">
        <v>515</v>
      </c>
      <c r="B68" s="76" t="s">
        <v>171</v>
      </c>
      <c r="C68" s="78">
        <v>38601.95</v>
      </c>
      <c r="D68" s="253"/>
      <c r="E68" s="101">
        <f t="shared" si="0"/>
        <v>38601.95</v>
      </c>
    </row>
    <row r="69" spans="1:5" ht="12.75">
      <c r="A69" s="72">
        <v>515</v>
      </c>
      <c r="B69" s="76" t="s">
        <v>173</v>
      </c>
      <c r="C69" s="78">
        <v>754290</v>
      </c>
      <c r="D69" s="253"/>
      <c r="E69" s="101">
        <f t="shared" si="0"/>
        <v>754290</v>
      </c>
    </row>
    <row r="70" spans="1:5" ht="12.75">
      <c r="A70" s="72">
        <v>515</v>
      </c>
      <c r="B70" s="76" t="s">
        <v>300</v>
      </c>
      <c r="C70" s="78">
        <v>8810</v>
      </c>
      <c r="D70" s="253"/>
      <c r="E70" s="101">
        <f t="shared" si="0"/>
        <v>8810</v>
      </c>
    </row>
    <row r="71" spans="1:5" ht="12.75">
      <c r="A71" s="72">
        <v>515</v>
      </c>
      <c r="B71" s="76" t="s">
        <v>301</v>
      </c>
      <c r="C71" s="78">
        <v>366329.59</v>
      </c>
      <c r="D71" s="253"/>
      <c r="E71" s="101">
        <f t="shared" si="0"/>
        <v>366329.59</v>
      </c>
    </row>
    <row r="72" spans="1:5" ht="12.75">
      <c r="A72" s="72">
        <v>515</v>
      </c>
      <c r="B72" s="76" t="s">
        <v>322</v>
      </c>
      <c r="C72" s="193">
        <v>1501455.13</v>
      </c>
      <c r="D72" s="256">
        <v>192013.81</v>
      </c>
      <c r="E72" s="101">
        <f t="shared" si="0"/>
        <v>1309441.3199999998</v>
      </c>
    </row>
    <row r="73" spans="1:5" ht="12.75">
      <c r="A73" s="72">
        <v>515</v>
      </c>
      <c r="B73" s="76" t="s">
        <v>27</v>
      </c>
      <c r="C73" s="193">
        <v>750126.35</v>
      </c>
      <c r="D73" s="256"/>
      <c r="E73" s="101">
        <f t="shared" si="0"/>
        <v>750126.35</v>
      </c>
    </row>
    <row r="74" spans="1:5" ht="12.75">
      <c r="A74" s="72">
        <v>515</v>
      </c>
      <c r="B74" s="76" t="s">
        <v>78</v>
      </c>
      <c r="C74" s="193">
        <v>188757.53</v>
      </c>
      <c r="D74" s="256"/>
      <c r="E74" s="101">
        <f aca="true" t="shared" si="1" ref="E74:E137">C74-D74</f>
        <v>188757.53</v>
      </c>
    </row>
    <row r="75" spans="1:5" ht="12.75">
      <c r="A75" s="72">
        <v>515</v>
      </c>
      <c r="B75" s="76" t="s">
        <v>79</v>
      </c>
      <c r="C75" s="193">
        <v>154337.7</v>
      </c>
      <c r="D75" s="256"/>
      <c r="E75" s="101">
        <f t="shared" si="1"/>
        <v>154337.7</v>
      </c>
    </row>
    <row r="76" spans="1:5" ht="12.75">
      <c r="A76" s="72">
        <v>515</v>
      </c>
      <c r="B76" s="76" t="s">
        <v>221</v>
      </c>
      <c r="C76" s="78">
        <v>3370</v>
      </c>
      <c r="D76" s="253"/>
      <c r="E76" s="101">
        <f t="shared" si="1"/>
        <v>3370</v>
      </c>
    </row>
    <row r="77" spans="1:5" ht="12.75">
      <c r="A77" s="72">
        <v>515</v>
      </c>
      <c r="B77" s="76" t="s">
        <v>35</v>
      </c>
      <c r="C77" s="78">
        <v>38520</v>
      </c>
      <c r="D77" s="253"/>
      <c r="E77" s="101">
        <f t="shared" si="1"/>
        <v>38520</v>
      </c>
    </row>
    <row r="78" spans="1:5" ht="12.75">
      <c r="A78" s="72">
        <v>515</v>
      </c>
      <c r="B78" s="76" t="s">
        <v>167</v>
      </c>
      <c r="C78" s="78">
        <v>3700</v>
      </c>
      <c r="D78" s="253"/>
      <c r="E78" s="101">
        <f t="shared" si="1"/>
        <v>3700</v>
      </c>
    </row>
    <row r="79" spans="1:5" ht="12.75">
      <c r="A79" s="72">
        <v>515</v>
      </c>
      <c r="B79" s="76" t="s">
        <v>168</v>
      </c>
      <c r="C79" s="78">
        <v>15500</v>
      </c>
      <c r="D79" s="253">
        <v>7750</v>
      </c>
      <c r="E79" s="101">
        <f t="shared" si="1"/>
        <v>7750</v>
      </c>
    </row>
    <row r="80" spans="1:5" ht="12.75">
      <c r="A80" s="72">
        <v>515</v>
      </c>
      <c r="B80" s="76" t="s">
        <v>39</v>
      </c>
      <c r="C80" s="78">
        <v>11269.84</v>
      </c>
      <c r="D80" s="253"/>
      <c r="E80" s="101">
        <f t="shared" si="1"/>
        <v>11269.84</v>
      </c>
    </row>
    <row r="81" spans="1:5" ht="22.5">
      <c r="A81" s="72">
        <v>515</v>
      </c>
      <c r="B81" s="83" t="s">
        <v>223</v>
      </c>
      <c r="C81" s="78">
        <v>3750</v>
      </c>
      <c r="D81" s="253"/>
      <c r="E81" s="101">
        <f t="shared" si="1"/>
        <v>3750</v>
      </c>
    </row>
    <row r="82" spans="1:5" ht="12.75">
      <c r="A82" s="72">
        <v>515</v>
      </c>
      <c r="B82" s="76" t="s">
        <v>166</v>
      </c>
      <c r="C82" s="78">
        <v>8700</v>
      </c>
      <c r="D82" s="253"/>
      <c r="E82" s="101">
        <f t="shared" si="1"/>
        <v>8700</v>
      </c>
    </row>
    <row r="83" spans="1:5" ht="12.75">
      <c r="A83" s="72">
        <v>515</v>
      </c>
      <c r="B83" s="76" t="s">
        <v>280</v>
      </c>
      <c r="C83" s="78">
        <v>5688</v>
      </c>
      <c r="D83" s="253"/>
      <c r="E83" s="101">
        <f t="shared" si="1"/>
        <v>5688</v>
      </c>
    </row>
    <row r="84" spans="1:5" ht="12.75">
      <c r="A84" s="72">
        <v>515</v>
      </c>
      <c r="B84" s="76" t="s">
        <v>281</v>
      </c>
      <c r="C84" s="78">
        <v>4580</v>
      </c>
      <c r="D84" s="253"/>
      <c r="E84" s="101">
        <f t="shared" si="1"/>
        <v>4580</v>
      </c>
    </row>
    <row r="85" spans="1:5" ht="12.75">
      <c r="A85" s="72">
        <v>515</v>
      </c>
      <c r="B85" s="76" t="s">
        <v>280</v>
      </c>
      <c r="C85" s="78">
        <v>5688</v>
      </c>
      <c r="D85" s="253"/>
      <c r="E85" s="101">
        <f t="shared" si="1"/>
        <v>5688</v>
      </c>
    </row>
    <row r="86" spans="1:5" ht="12.75">
      <c r="A86" s="72">
        <v>515</v>
      </c>
      <c r="B86" s="76" t="s">
        <v>65</v>
      </c>
      <c r="C86" s="78">
        <v>4402.04</v>
      </c>
      <c r="D86" s="253"/>
      <c r="E86" s="101">
        <f t="shared" si="1"/>
        <v>4402.04</v>
      </c>
    </row>
    <row r="87" spans="1:5" ht="12.75">
      <c r="A87" s="72">
        <v>515</v>
      </c>
      <c r="B87" s="76" t="s">
        <v>38</v>
      </c>
      <c r="C87" s="78">
        <v>12203.38</v>
      </c>
      <c r="D87" s="253"/>
      <c r="E87" s="101">
        <f t="shared" si="1"/>
        <v>12203.38</v>
      </c>
    </row>
    <row r="88" spans="1:5" ht="12.75">
      <c r="A88" s="72">
        <v>515</v>
      </c>
      <c r="B88" s="76" t="s">
        <v>203</v>
      </c>
      <c r="C88" s="78">
        <v>1304.35</v>
      </c>
      <c r="D88" s="253"/>
      <c r="E88" s="101">
        <f t="shared" si="1"/>
        <v>1304.35</v>
      </c>
    </row>
    <row r="89" spans="1:5" ht="12.75">
      <c r="A89" s="72">
        <v>515</v>
      </c>
      <c r="B89" s="76" t="s">
        <v>357</v>
      </c>
      <c r="C89" s="78">
        <v>25312.38</v>
      </c>
      <c r="D89" s="253"/>
      <c r="E89" s="101">
        <f t="shared" si="1"/>
        <v>25312.38</v>
      </c>
    </row>
    <row r="90" spans="1:5" ht="12.75">
      <c r="A90" s="72">
        <v>515</v>
      </c>
      <c r="B90" s="76" t="s">
        <v>424</v>
      </c>
      <c r="C90" s="78">
        <v>84863.5</v>
      </c>
      <c r="D90" s="253"/>
      <c r="E90" s="101">
        <f t="shared" si="1"/>
        <v>84863.5</v>
      </c>
    </row>
    <row r="91" spans="1:5" ht="12.75">
      <c r="A91" s="72">
        <v>515</v>
      </c>
      <c r="B91" s="76" t="s">
        <v>192</v>
      </c>
      <c r="C91" s="78">
        <v>7600</v>
      </c>
      <c r="D91" s="253"/>
      <c r="E91" s="101">
        <f t="shared" si="1"/>
        <v>7600</v>
      </c>
    </row>
    <row r="92" spans="1:5" ht="12.75">
      <c r="A92" s="72">
        <v>515</v>
      </c>
      <c r="B92" s="76" t="s">
        <v>193</v>
      </c>
      <c r="C92" s="78">
        <v>403.1999999999998</v>
      </c>
      <c r="D92" s="253"/>
      <c r="E92" s="101">
        <f t="shared" si="1"/>
        <v>403.1999999999998</v>
      </c>
    </row>
    <row r="93" spans="1:5" ht="12.75">
      <c r="A93" s="72">
        <v>515</v>
      </c>
      <c r="B93" s="76" t="s">
        <v>100</v>
      </c>
      <c r="C93" s="78">
        <v>16905</v>
      </c>
      <c r="D93" s="253"/>
      <c r="E93" s="101">
        <f t="shared" si="1"/>
        <v>16905</v>
      </c>
    </row>
    <row r="94" spans="1:5" ht="12.75">
      <c r="A94" s="72">
        <v>515</v>
      </c>
      <c r="B94" s="76" t="s">
        <v>101</v>
      </c>
      <c r="C94" s="78">
        <v>6335.9</v>
      </c>
      <c r="D94" s="253"/>
      <c r="E94" s="101">
        <f t="shared" si="1"/>
        <v>6335.9</v>
      </c>
    </row>
    <row r="95" spans="1:5" ht="12.75">
      <c r="A95" s="72">
        <v>515</v>
      </c>
      <c r="B95" s="76" t="s">
        <v>193</v>
      </c>
      <c r="C95" s="78">
        <v>1470</v>
      </c>
      <c r="D95" s="253"/>
      <c r="E95" s="101">
        <f t="shared" si="1"/>
        <v>1470</v>
      </c>
    </row>
    <row r="96" spans="1:5" ht="12.75">
      <c r="A96" s="72">
        <v>515</v>
      </c>
      <c r="B96" s="76" t="s">
        <v>102</v>
      </c>
      <c r="C96" s="78">
        <v>1993.1999999999998</v>
      </c>
      <c r="D96" s="253"/>
      <c r="E96" s="101">
        <f t="shared" si="1"/>
        <v>1993.1999999999998</v>
      </c>
    </row>
    <row r="97" spans="1:5" ht="12.75">
      <c r="A97" s="72">
        <v>515</v>
      </c>
      <c r="B97" s="76" t="s">
        <v>100</v>
      </c>
      <c r="C97" s="78">
        <v>39630</v>
      </c>
      <c r="D97" s="253"/>
      <c r="E97" s="101">
        <f t="shared" si="1"/>
        <v>39630</v>
      </c>
    </row>
    <row r="98" spans="1:5" ht="12.75">
      <c r="A98" s="72">
        <v>515</v>
      </c>
      <c r="B98" s="76" t="s">
        <v>103</v>
      </c>
      <c r="C98" s="78">
        <v>3825</v>
      </c>
      <c r="D98" s="253"/>
      <c r="E98" s="101">
        <f t="shared" si="1"/>
        <v>3825</v>
      </c>
    </row>
    <row r="99" spans="1:5" ht="12.75">
      <c r="A99" s="72">
        <v>515</v>
      </c>
      <c r="B99" s="76" t="s">
        <v>106</v>
      </c>
      <c r="C99" s="78">
        <v>2406.8</v>
      </c>
      <c r="D99" s="253"/>
      <c r="E99" s="101">
        <f t="shared" si="1"/>
        <v>2406.8</v>
      </c>
    </row>
    <row r="100" spans="1:5" ht="12.75">
      <c r="A100" s="72">
        <v>515</v>
      </c>
      <c r="B100" s="76" t="s">
        <v>107</v>
      </c>
      <c r="C100" s="78">
        <v>0</v>
      </c>
      <c r="D100" s="253"/>
      <c r="E100" s="101">
        <f t="shared" si="1"/>
        <v>0</v>
      </c>
    </row>
    <row r="101" spans="1:5" ht="12.75">
      <c r="A101" s="72">
        <v>515</v>
      </c>
      <c r="B101" s="76" t="s">
        <v>106</v>
      </c>
      <c r="C101" s="78">
        <v>2738.98</v>
      </c>
      <c r="D101" s="253"/>
      <c r="E101" s="101">
        <f t="shared" si="1"/>
        <v>2738.98</v>
      </c>
    </row>
    <row r="102" spans="1:5" ht="12.75">
      <c r="A102" s="72">
        <v>515</v>
      </c>
      <c r="B102" s="76" t="s">
        <v>2</v>
      </c>
      <c r="C102" s="78">
        <v>2055</v>
      </c>
      <c r="D102" s="253"/>
      <c r="E102" s="101">
        <f t="shared" si="1"/>
        <v>2055</v>
      </c>
    </row>
    <row r="103" spans="1:5" ht="12.75">
      <c r="A103" s="72">
        <v>515</v>
      </c>
      <c r="B103" s="76" t="s">
        <v>3</v>
      </c>
      <c r="C103" s="78">
        <v>0</v>
      </c>
      <c r="D103" s="253"/>
      <c r="E103" s="101">
        <f t="shared" si="1"/>
        <v>0</v>
      </c>
    </row>
    <row r="104" spans="1:5" ht="12.75">
      <c r="A104" s="72">
        <v>515</v>
      </c>
      <c r="B104" s="76" t="s">
        <v>693</v>
      </c>
      <c r="C104" s="78">
        <v>12850</v>
      </c>
      <c r="D104" s="253"/>
      <c r="E104" s="101">
        <f t="shared" si="1"/>
        <v>12850</v>
      </c>
    </row>
    <row r="105" spans="1:5" ht="12.75">
      <c r="A105" s="72">
        <v>515</v>
      </c>
      <c r="B105" s="76" t="s">
        <v>426</v>
      </c>
      <c r="C105" s="78">
        <v>6285</v>
      </c>
      <c r="D105" s="253"/>
      <c r="E105" s="101">
        <f t="shared" si="1"/>
        <v>6285</v>
      </c>
    </row>
    <row r="106" spans="1:5" ht="12.75">
      <c r="A106" s="72">
        <v>515</v>
      </c>
      <c r="B106" s="76" t="s">
        <v>427</v>
      </c>
      <c r="C106" s="78">
        <v>26078.88</v>
      </c>
      <c r="D106" s="253">
        <f>6520.44+6520.44</f>
        <v>13040.88</v>
      </c>
      <c r="E106" s="101">
        <f t="shared" si="1"/>
        <v>13038.000000000002</v>
      </c>
    </row>
    <row r="107" spans="1:5" ht="12.75">
      <c r="A107" s="72">
        <v>515</v>
      </c>
      <c r="B107" s="76" t="s">
        <v>428</v>
      </c>
      <c r="C107" s="78">
        <v>8240.4</v>
      </c>
      <c r="D107" s="253"/>
      <c r="E107" s="101">
        <f t="shared" si="1"/>
        <v>8240.4</v>
      </c>
    </row>
    <row r="108" spans="1:5" ht="12.75">
      <c r="A108" s="72">
        <v>515</v>
      </c>
      <c r="B108" s="76" t="s">
        <v>429</v>
      </c>
      <c r="C108" s="78">
        <v>15366</v>
      </c>
      <c r="D108" s="253"/>
      <c r="E108" s="101">
        <f t="shared" si="1"/>
        <v>15366</v>
      </c>
    </row>
    <row r="109" spans="1:5" ht="12.75">
      <c r="A109" s="72">
        <v>515</v>
      </c>
      <c r="B109" s="76" t="s">
        <v>430</v>
      </c>
      <c r="C109" s="78">
        <v>2100</v>
      </c>
      <c r="D109" s="253"/>
      <c r="E109" s="101">
        <f t="shared" si="1"/>
        <v>2100</v>
      </c>
    </row>
    <row r="110" spans="1:5" ht="12.75">
      <c r="A110" s="72">
        <v>515</v>
      </c>
      <c r="B110" s="76" t="s">
        <v>447</v>
      </c>
      <c r="C110" s="78">
        <v>2316</v>
      </c>
      <c r="D110" s="253"/>
      <c r="E110" s="101">
        <f t="shared" si="1"/>
        <v>2316</v>
      </c>
    </row>
    <row r="111" spans="1:5" ht="12.75">
      <c r="A111" s="72">
        <v>515</v>
      </c>
      <c r="B111" s="234" t="s">
        <v>448</v>
      </c>
      <c r="C111" s="78">
        <v>1460</v>
      </c>
      <c r="D111" s="253"/>
      <c r="E111" s="101">
        <f t="shared" si="1"/>
        <v>1460</v>
      </c>
    </row>
    <row r="112" spans="1:5" ht="12.75">
      <c r="A112" s="72">
        <v>515</v>
      </c>
      <c r="B112" s="234" t="s">
        <v>449</v>
      </c>
      <c r="C112" s="78">
        <v>115636.14000000001</v>
      </c>
      <c r="D112" s="253">
        <v>115635.14</v>
      </c>
      <c r="E112" s="101">
        <f t="shared" si="1"/>
        <v>1.000000000014552</v>
      </c>
    </row>
    <row r="113" spans="1:5" ht="12.75">
      <c r="A113" s="72">
        <v>515</v>
      </c>
      <c r="B113" s="234" t="s">
        <v>450</v>
      </c>
      <c r="C113" s="78">
        <v>50696.01</v>
      </c>
      <c r="D113" s="253"/>
      <c r="E113" s="101">
        <f t="shared" si="1"/>
        <v>50696.01</v>
      </c>
    </row>
    <row r="114" spans="1:5" ht="12.75">
      <c r="A114" s="72">
        <v>515</v>
      </c>
      <c r="B114" s="76" t="s">
        <v>451</v>
      </c>
      <c r="C114" s="78">
        <v>2606.96</v>
      </c>
      <c r="D114" s="253"/>
      <c r="E114" s="101">
        <f t="shared" si="1"/>
        <v>2606.96</v>
      </c>
    </row>
    <row r="115" spans="1:5" ht="12.75">
      <c r="A115" s="72">
        <v>515</v>
      </c>
      <c r="B115" s="76" t="s">
        <v>7</v>
      </c>
      <c r="C115" s="78">
        <v>512425.6</v>
      </c>
      <c r="D115" s="253">
        <v>512424.6</v>
      </c>
      <c r="E115" s="101">
        <f t="shared" si="1"/>
        <v>1</v>
      </c>
    </row>
    <row r="116" spans="1:5" ht="12.75">
      <c r="A116" s="72">
        <v>515</v>
      </c>
      <c r="B116" s="76" t="s">
        <v>446</v>
      </c>
      <c r="C116" s="78">
        <v>760440.15</v>
      </c>
      <c r="D116" s="253">
        <v>592272.69</v>
      </c>
      <c r="E116" s="101">
        <f t="shared" si="1"/>
        <v>168167.46000000008</v>
      </c>
    </row>
    <row r="117" spans="1:5" ht="12.75">
      <c r="A117" s="72">
        <v>515</v>
      </c>
      <c r="B117" s="76" t="s">
        <v>96</v>
      </c>
      <c r="C117" s="78">
        <v>15470.38</v>
      </c>
      <c r="D117" s="253"/>
      <c r="E117" s="101">
        <f t="shared" si="1"/>
        <v>15470.38</v>
      </c>
    </row>
    <row r="118" spans="1:5" ht="12.75">
      <c r="A118" s="72">
        <v>515</v>
      </c>
      <c r="B118" s="76" t="s">
        <v>194</v>
      </c>
      <c r="C118" s="78">
        <v>15685.52</v>
      </c>
      <c r="D118" s="253"/>
      <c r="E118" s="101">
        <f t="shared" si="1"/>
        <v>15685.52</v>
      </c>
    </row>
    <row r="119" spans="1:5" ht="12.75">
      <c r="A119" s="72">
        <v>515</v>
      </c>
      <c r="B119" s="76" t="s">
        <v>196</v>
      </c>
      <c r="C119" s="78">
        <v>0</v>
      </c>
      <c r="D119" s="253"/>
      <c r="E119" s="101">
        <f t="shared" si="1"/>
        <v>0</v>
      </c>
    </row>
    <row r="120" spans="1:5" ht="12.75">
      <c r="A120" s="72">
        <v>515</v>
      </c>
      <c r="B120" s="76" t="s">
        <v>197</v>
      </c>
      <c r="C120" s="78">
        <v>45500</v>
      </c>
      <c r="D120" s="253"/>
      <c r="E120" s="101">
        <f t="shared" si="1"/>
        <v>45500</v>
      </c>
    </row>
    <row r="121" spans="1:5" ht="12.75">
      <c r="A121" s="72">
        <v>515</v>
      </c>
      <c r="B121" s="76" t="s">
        <v>198</v>
      </c>
      <c r="C121" s="78">
        <v>25490</v>
      </c>
      <c r="D121" s="253"/>
      <c r="E121" s="101">
        <f t="shared" si="1"/>
        <v>25490</v>
      </c>
    </row>
    <row r="122" spans="1:5" ht="12.75">
      <c r="A122" s="72">
        <v>515</v>
      </c>
      <c r="B122" s="76" t="s">
        <v>194</v>
      </c>
      <c r="C122" s="78">
        <v>2187</v>
      </c>
      <c r="D122" s="253"/>
      <c r="E122" s="101">
        <f t="shared" si="1"/>
        <v>2187</v>
      </c>
    </row>
    <row r="123" spans="1:5" ht="12.75">
      <c r="A123" s="72">
        <v>515</v>
      </c>
      <c r="B123" s="76" t="s">
        <v>421</v>
      </c>
      <c r="C123" s="78">
        <v>275715</v>
      </c>
      <c r="D123" s="253">
        <v>193001</v>
      </c>
      <c r="E123" s="101">
        <f t="shared" si="1"/>
        <v>82714</v>
      </c>
    </row>
    <row r="124" spans="1:5" ht="12.75">
      <c r="A124" s="72">
        <v>515</v>
      </c>
      <c r="B124" s="76" t="s">
        <v>422</v>
      </c>
      <c r="C124" s="78">
        <v>2932</v>
      </c>
      <c r="D124" s="253"/>
      <c r="E124" s="101">
        <f t="shared" si="1"/>
        <v>2932</v>
      </c>
    </row>
    <row r="125" spans="1:5" ht="12.75">
      <c r="A125" s="72">
        <v>515</v>
      </c>
      <c r="B125" s="76" t="s">
        <v>260</v>
      </c>
      <c r="C125" s="78">
        <v>27500</v>
      </c>
      <c r="D125" s="253"/>
      <c r="E125" s="101">
        <f t="shared" si="1"/>
        <v>27500</v>
      </c>
    </row>
    <row r="126" spans="1:5" ht="12.75">
      <c r="A126" s="72">
        <v>515</v>
      </c>
      <c r="B126" s="76" t="s">
        <v>259</v>
      </c>
      <c r="C126" s="78">
        <v>15500</v>
      </c>
      <c r="D126" s="253"/>
      <c r="E126" s="101">
        <f t="shared" si="1"/>
        <v>15500</v>
      </c>
    </row>
    <row r="127" spans="1:5" ht="12.75">
      <c r="A127" s="72">
        <v>515</v>
      </c>
      <c r="B127" s="76" t="s">
        <v>463</v>
      </c>
      <c r="C127" s="78">
        <v>3489</v>
      </c>
      <c r="D127" s="253"/>
      <c r="E127" s="101">
        <f t="shared" si="1"/>
        <v>3489</v>
      </c>
    </row>
    <row r="128" spans="1:5" ht="12.75">
      <c r="A128" s="72">
        <v>515</v>
      </c>
      <c r="B128" s="76" t="s">
        <v>466</v>
      </c>
      <c r="C128" s="78">
        <v>999.13</v>
      </c>
      <c r="D128" s="253"/>
      <c r="E128" s="101">
        <f t="shared" si="1"/>
        <v>999.13</v>
      </c>
    </row>
    <row r="129" spans="1:5" ht="12.75">
      <c r="A129" s="72">
        <v>515</v>
      </c>
      <c r="B129" s="76" t="s">
        <v>468</v>
      </c>
      <c r="C129" s="78">
        <v>2254.21</v>
      </c>
      <c r="D129" s="253"/>
      <c r="E129" s="101">
        <f t="shared" si="1"/>
        <v>2254.21</v>
      </c>
    </row>
    <row r="130" spans="1:5" ht="12.75">
      <c r="A130" s="72">
        <v>515</v>
      </c>
      <c r="B130" s="76" t="s">
        <v>468</v>
      </c>
      <c r="C130" s="78">
        <v>2778</v>
      </c>
      <c r="D130" s="253"/>
      <c r="E130" s="101">
        <f t="shared" si="1"/>
        <v>2778</v>
      </c>
    </row>
    <row r="131" spans="1:5" ht="12.75">
      <c r="A131" s="72">
        <v>515</v>
      </c>
      <c r="B131" s="76" t="s">
        <v>469</v>
      </c>
      <c r="C131" s="78">
        <v>1947.97</v>
      </c>
      <c r="D131" s="253"/>
      <c r="E131" s="101">
        <f t="shared" si="1"/>
        <v>1947.97</v>
      </c>
    </row>
    <row r="132" spans="1:5" ht="12.75">
      <c r="A132" s="72">
        <v>515</v>
      </c>
      <c r="B132" s="76" t="s">
        <v>470</v>
      </c>
      <c r="C132" s="78">
        <v>7750</v>
      </c>
      <c r="D132" s="253"/>
      <c r="E132" s="101">
        <f t="shared" si="1"/>
        <v>7750</v>
      </c>
    </row>
    <row r="133" spans="1:5" ht="12.75">
      <c r="A133" s="72">
        <v>515</v>
      </c>
      <c r="B133" s="76" t="s">
        <v>474</v>
      </c>
      <c r="C133" s="78">
        <v>2615</v>
      </c>
      <c r="D133" s="253"/>
      <c r="E133" s="101">
        <f t="shared" si="1"/>
        <v>2615</v>
      </c>
    </row>
    <row r="134" spans="1:5" ht="12.75">
      <c r="A134" s="72">
        <v>515</v>
      </c>
      <c r="B134" s="76" t="s">
        <v>162</v>
      </c>
      <c r="C134" s="78">
        <v>518652.01</v>
      </c>
      <c r="D134" s="253">
        <v>518651.01</v>
      </c>
      <c r="E134" s="101">
        <f t="shared" si="1"/>
        <v>1</v>
      </c>
    </row>
    <row r="135" spans="1:5" ht="12.75">
      <c r="A135" s="72">
        <v>515</v>
      </c>
      <c r="B135" s="76" t="s">
        <v>439</v>
      </c>
      <c r="C135" s="78">
        <v>847809.2000000001</v>
      </c>
      <c r="D135" s="253">
        <v>847808.2</v>
      </c>
      <c r="E135" s="101">
        <f t="shared" si="1"/>
        <v>1.0000000001164153</v>
      </c>
    </row>
    <row r="136" spans="1:5" ht="12.75">
      <c r="A136" s="72">
        <v>515</v>
      </c>
      <c r="B136" s="76" t="s">
        <v>476</v>
      </c>
      <c r="C136" s="78">
        <v>4111.78</v>
      </c>
      <c r="D136" s="253"/>
      <c r="E136" s="101">
        <f t="shared" si="1"/>
        <v>4111.78</v>
      </c>
    </row>
    <row r="137" spans="1:5" ht="12.75">
      <c r="A137" s="72">
        <v>515</v>
      </c>
      <c r="B137" s="76" t="s">
        <v>477</v>
      </c>
      <c r="C137" s="78">
        <v>4300</v>
      </c>
      <c r="D137" s="253"/>
      <c r="E137" s="101">
        <f t="shared" si="1"/>
        <v>4300</v>
      </c>
    </row>
    <row r="138" spans="1:5" ht="12.75">
      <c r="A138" s="72">
        <v>515</v>
      </c>
      <c r="B138" s="76" t="s">
        <v>478</v>
      </c>
      <c r="C138" s="78">
        <v>59037.56</v>
      </c>
      <c r="D138" s="253"/>
      <c r="E138" s="101">
        <f aca="true" t="shared" si="2" ref="E138:E200">C138-D138</f>
        <v>59037.56</v>
      </c>
    </row>
    <row r="139" spans="1:5" ht="12.75">
      <c r="A139" s="72">
        <v>515</v>
      </c>
      <c r="B139" s="76" t="s">
        <v>479</v>
      </c>
      <c r="C139" s="78">
        <v>58931.24</v>
      </c>
      <c r="D139" s="253"/>
      <c r="E139" s="101">
        <f t="shared" si="2"/>
        <v>58931.24</v>
      </c>
    </row>
    <row r="140" spans="1:5" ht="22.5">
      <c r="A140" s="72">
        <v>515</v>
      </c>
      <c r="B140" s="194" t="s">
        <v>495</v>
      </c>
      <c r="C140" s="195">
        <v>67647.8</v>
      </c>
      <c r="D140" s="257"/>
      <c r="E140" s="101">
        <f t="shared" si="2"/>
        <v>67647.8</v>
      </c>
    </row>
    <row r="141" spans="1:5" ht="12.75">
      <c r="A141" s="72">
        <v>515</v>
      </c>
      <c r="B141" s="76" t="s">
        <v>482</v>
      </c>
      <c r="C141" s="78">
        <v>2700</v>
      </c>
      <c r="D141" s="253"/>
      <c r="E141" s="101">
        <f t="shared" si="2"/>
        <v>2700</v>
      </c>
    </row>
    <row r="142" spans="1:5" ht="12.75">
      <c r="A142" s="72">
        <v>515</v>
      </c>
      <c r="B142" s="76" t="s">
        <v>466</v>
      </c>
      <c r="C142" s="78">
        <v>1724</v>
      </c>
      <c r="D142" s="253"/>
      <c r="E142" s="101">
        <f t="shared" si="2"/>
        <v>1724</v>
      </c>
    </row>
    <row r="143" spans="1:5" ht="12.75">
      <c r="A143" s="72">
        <v>515</v>
      </c>
      <c r="B143" s="76" t="s">
        <v>483</v>
      </c>
      <c r="C143" s="78">
        <v>4779.8</v>
      </c>
      <c r="D143" s="253"/>
      <c r="E143" s="101">
        <f t="shared" si="2"/>
        <v>4779.8</v>
      </c>
    </row>
    <row r="144" spans="1:5" ht="12.75">
      <c r="A144" s="72">
        <v>515</v>
      </c>
      <c r="B144" s="76" t="s">
        <v>484</v>
      </c>
      <c r="C144" s="78">
        <v>6500</v>
      </c>
      <c r="D144" s="253">
        <v>5850</v>
      </c>
      <c r="E144" s="101">
        <f t="shared" si="2"/>
        <v>650</v>
      </c>
    </row>
    <row r="145" spans="1:5" ht="12.75">
      <c r="A145" s="72">
        <v>515</v>
      </c>
      <c r="B145" s="76" t="s">
        <v>485</v>
      </c>
      <c r="C145" s="78">
        <v>24000</v>
      </c>
      <c r="D145" s="253"/>
      <c r="E145" s="101">
        <f t="shared" si="2"/>
        <v>24000</v>
      </c>
    </row>
    <row r="146" spans="1:5" ht="12.75">
      <c r="A146" s="72">
        <v>515</v>
      </c>
      <c r="B146" s="76" t="s">
        <v>491</v>
      </c>
      <c r="C146" s="78">
        <v>2290</v>
      </c>
      <c r="D146" s="253"/>
      <c r="E146" s="101">
        <f t="shared" si="2"/>
        <v>2290</v>
      </c>
    </row>
    <row r="147" spans="1:5" ht="12.75">
      <c r="A147" s="72">
        <v>515</v>
      </c>
      <c r="B147" s="76" t="s">
        <v>492</v>
      </c>
      <c r="C147" s="78">
        <v>3379.2</v>
      </c>
      <c r="D147" s="253"/>
      <c r="E147" s="101">
        <f t="shared" si="2"/>
        <v>3379.2</v>
      </c>
    </row>
    <row r="148" spans="1:5" ht="12.75">
      <c r="A148" s="72">
        <v>515</v>
      </c>
      <c r="B148" s="76" t="s">
        <v>493</v>
      </c>
      <c r="C148" s="78">
        <v>1500</v>
      </c>
      <c r="D148" s="253"/>
      <c r="E148" s="101">
        <f t="shared" si="2"/>
        <v>1500</v>
      </c>
    </row>
    <row r="149" spans="1:5" ht="12.75">
      <c r="A149" s="72">
        <v>515</v>
      </c>
      <c r="B149" s="76" t="s">
        <v>494</v>
      </c>
      <c r="C149" s="78">
        <v>6500</v>
      </c>
      <c r="D149" s="253">
        <v>3250</v>
      </c>
      <c r="E149" s="101">
        <f t="shared" si="2"/>
        <v>3250</v>
      </c>
    </row>
    <row r="150" spans="1:5" ht="12.75">
      <c r="A150" s="72">
        <v>515</v>
      </c>
      <c r="B150" s="83" t="s">
        <v>516</v>
      </c>
      <c r="C150" s="78">
        <v>12064</v>
      </c>
      <c r="D150" s="253"/>
      <c r="E150" s="101">
        <f t="shared" si="2"/>
        <v>12064</v>
      </c>
    </row>
    <row r="151" spans="1:5" ht="12.75">
      <c r="A151" s="72">
        <v>515</v>
      </c>
      <c r="B151" s="76" t="s">
        <v>466</v>
      </c>
      <c r="C151" s="81">
        <v>4999.01</v>
      </c>
      <c r="D151" s="247"/>
      <c r="E151" s="101">
        <f t="shared" si="2"/>
        <v>4999.01</v>
      </c>
    </row>
    <row r="152" spans="1:5" ht="22.5">
      <c r="A152" s="72">
        <v>515</v>
      </c>
      <c r="B152" s="83" t="s">
        <v>521</v>
      </c>
      <c r="C152" s="81">
        <v>17570.52</v>
      </c>
      <c r="D152" s="247"/>
      <c r="E152" s="101">
        <f t="shared" si="2"/>
        <v>17570.52</v>
      </c>
    </row>
    <row r="153" spans="1:5" ht="12.75">
      <c r="A153" s="72">
        <v>515</v>
      </c>
      <c r="B153" s="76" t="s">
        <v>522</v>
      </c>
      <c r="C153" s="81">
        <v>7564.36</v>
      </c>
      <c r="D153" s="247"/>
      <c r="E153" s="101">
        <f t="shared" si="2"/>
        <v>7564.36</v>
      </c>
    </row>
    <row r="154" spans="1:5" ht="12.75">
      <c r="A154" s="72">
        <v>515</v>
      </c>
      <c r="B154" s="76" t="s">
        <v>523</v>
      </c>
      <c r="C154" s="81">
        <v>3665.6</v>
      </c>
      <c r="D154" s="247"/>
      <c r="E154" s="101">
        <f t="shared" si="2"/>
        <v>3665.6</v>
      </c>
    </row>
    <row r="155" spans="1:5" ht="12.75">
      <c r="A155" s="72">
        <v>515</v>
      </c>
      <c r="B155" s="76" t="s">
        <v>523</v>
      </c>
      <c r="C155" s="81">
        <v>3456.8</v>
      </c>
      <c r="D155" s="247"/>
      <c r="E155" s="101">
        <f t="shared" si="2"/>
        <v>3456.8</v>
      </c>
    </row>
    <row r="156" spans="1:5" ht="12.75">
      <c r="A156" s="72">
        <v>515</v>
      </c>
      <c r="B156" s="76" t="s">
        <v>820</v>
      </c>
      <c r="C156" s="81">
        <v>5568</v>
      </c>
      <c r="D156" s="247"/>
      <c r="E156" s="101">
        <f t="shared" si="2"/>
        <v>5568</v>
      </c>
    </row>
    <row r="157" spans="1:5" ht="12.75">
      <c r="A157" s="72">
        <v>515</v>
      </c>
      <c r="B157" s="76" t="s">
        <v>526</v>
      </c>
      <c r="C157" s="81">
        <v>2607.36</v>
      </c>
      <c r="D157" s="247"/>
      <c r="E157" s="101">
        <f t="shared" si="2"/>
        <v>2607.36</v>
      </c>
    </row>
    <row r="158" spans="1:5" ht="12.75">
      <c r="A158" s="72">
        <v>515</v>
      </c>
      <c r="B158" s="76" t="s">
        <v>527</v>
      </c>
      <c r="C158" s="81">
        <v>4059.92</v>
      </c>
      <c r="D158" s="247"/>
      <c r="E158" s="101">
        <f t="shared" si="2"/>
        <v>4059.92</v>
      </c>
    </row>
    <row r="159" spans="1:5" ht="12.75">
      <c r="A159" s="72">
        <v>515</v>
      </c>
      <c r="B159" s="76" t="s">
        <v>526</v>
      </c>
      <c r="C159" s="81">
        <v>2607.36</v>
      </c>
      <c r="D159" s="247"/>
      <c r="E159" s="101">
        <f t="shared" si="2"/>
        <v>2607.36</v>
      </c>
    </row>
    <row r="160" spans="1:5" ht="12.75">
      <c r="A160" s="72">
        <v>515</v>
      </c>
      <c r="B160" s="76" t="s">
        <v>528</v>
      </c>
      <c r="C160" s="81">
        <v>4556.13</v>
      </c>
      <c r="D160" s="247"/>
      <c r="E160" s="101">
        <f t="shared" si="2"/>
        <v>4556.13</v>
      </c>
    </row>
    <row r="161" spans="1:5" ht="12.75">
      <c r="A161" s="72">
        <v>515</v>
      </c>
      <c r="B161" s="76" t="s">
        <v>529</v>
      </c>
      <c r="C161" s="81">
        <v>9624</v>
      </c>
      <c r="D161" s="247"/>
      <c r="E161" s="101">
        <f t="shared" si="2"/>
        <v>9624</v>
      </c>
    </row>
    <row r="162" spans="1:5" ht="12.75">
      <c r="A162" s="72">
        <v>515</v>
      </c>
      <c r="B162" s="76" t="s">
        <v>531</v>
      </c>
      <c r="C162" s="81">
        <v>5214.71</v>
      </c>
      <c r="D162" s="247"/>
      <c r="E162" s="101">
        <f t="shared" si="2"/>
        <v>5214.71</v>
      </c>
    </row>
    <row r="163" spans="1:5" ht="12.75">
      <c r="A163" s="72">
        <v>515</v>
      </c>
      <c r="B163" s="76" t="s">
        <v>533</v>
      </c>
      <c r="C163" s="81">
        <v>1953.44</v>
      </c>
      <c r="D163" s="247"/>
      <c r="E163" s="101">
        <f t="shared" si="2"/>
        <v>1953.44</v>
      </c>
    </row>
    <row r="164" spans="1:5" ht="12.75">
      <c r="A164" s="72">
        <v>515</v>
      </c>
      <c r="B164" s="76" t="s">
        <v>534</v>
      </c>
      <c r="C164" s="81">
        <v>10999</v>
      </c>
      <c r="D164" s="247"/>
      <c r="E164" s="101">
        <f t="shared" si="2"/>
        <v>10999</v>
      </c>
    </row>
    <row r="165" spans="1:5" ht="12.75">
      <c r="A165" s="72">
        <v>515</v>
      </c>
      <c r="B165" s="76" t="s">
        <v>539</v>
      </c>
      <c r="C165" s="106">
        <v>6193.24</v>
      </c>
      <c r="D165" s="240"/>
      <c r="E165" s="101">
        <f t="shared" si="2"/>
        <v>6193.24</v>
      </c>
    </row>
    <row r="166" spans="1:5" ht="12.75">
      <c r="A166" s="72">
        <v>515</v>
      </c>
      <c r="B166" s="76" t="s">
        <v>542</v>
      </c>
      <c r="C166" s="106">
        <v>1566.93</v>
      </c>
      <c r="D166" s="240"/>
      <c r="E166" s="101">
        <f t="shared" si="2"/>
        <v>1566.93</v>
      </c>
    </row>
    <row r="167" spans="1:5" ht="22.5">
      <c r="A167" s="72">
        <v>515</v>
      </c>
      <c r="B167" s="83" t="s">
        <v>545</v>
      </c>
      <c r="C167" s="81">
        <v>14402.56</v>
      </c>
      <c r="D167" s="247"/>
      <c r="E167" s="101">
        <f t="shared" si="2"/>
        <v>14402.56</v>
      </c>
    </row>
    <row r="168" spans="1:5" ht="12.75">
      <c r="A168" s="72">
        <v>515</v>
      </c>
      <c r="B168" s="83" t="s">
        <v>550</v>
      </c>
      <c r="C168" s="81">
        <v>4329.12</v>
      </c>
      <c r="D168" s="247"/>
      <c r="E168" s="101">
        <f t="shared" si="2"/>
        <v>4329.12</v>
      </c>
    </row>
    <row r="169" spans="1:5" ht="12.75">
      <c r="A169" s="72">
        <v>515</v>
      </c>
      <c r="B169" s="83" t="s">
        <v>551</v>
      </c>
      <c r="C169" s="81">
        <v>13211.93</v>
      </c>
      <c r="D169" s="247"/>
      <c r="E169" s="101">
        <f t="shared" si="2"/>
        <v>13211.93</v>
      </c>
    </row>
    <row r="170" spans="1:5" ht="12.75">
      <c r="A170" s="72">
        <v>515</v>
      </c>
      <c r="B170" s="83" t="s">
        <v>551</v>
      </c>
      <c r="C170" s="81">
        <v>26423.88</v>
      </c>
      <c r="D170" s="247"/>
      <c r="E170" s="101">
        <f t="shared" si="2"/>
        <v>26423.88</v>
      </c>
    </row>
    <row r="171" spans="1:5" ht="12.75">
      <c r="A171" s="72">
        <v>515</v>
      </c>
      <c r="B171" s="83" t="s">
        <v>555</v>
      </c>
      <c r="C171" s="81">
        <v>5600.02</v>
      </c>
      <c r="D171" s="247"/>
      <c r="E171" s="101">
        <f t="shared" si="2"/>
        <v>5600.02</v>
      </c>
    </row>
    <row r="172" spans="1:5" ht="12.75">
      <c r="A172" s="72">
        <v>515</v>
      </c>
      <c r="B172" s="83" t="s">
        <v>556</v>
      </c>
      <c r="C172" s="81">
        <v>3570.41</v>
      </c>
      <c r="D172" s="247"/>
      <c r="E172" s="101">
        <f t="shared" si="2"/>
        <v>3570.41</v>
      </c>
    </row>
    <row r="173" spans="1:5" ht="12.75">
      <c r="A173" s="72">
        <v>515</v>
      </c>
      <c r="B173" s="83" t="s">
        <v>557</v>
      </c>
      <c r="C173" s="81">
        <v>5206.08</v>
      </c>
      <c r="D173" s="247"/>
      <c r="E173" s="101">
        <f t="shared" si="2"/>
        <v>5206.08</v>
      </c>
    </row>
    <row r="174" spans="1:5" ht="22.5">
      <c r="A174" s="72">
        <v>515</v>
      </c>
      <c r="B174" s="83" t="s">
        <v>559</v>
      </c>
      <c r="C174" s="81">
        <v>5086.6</v>
      </c>
      <c r="D174" s="247">
        <v>2543.3</v>
      </c>
      <c r="E174" s="101">
        <f t="shared" si="2"/>
        <v>2543.3</v>
      </c>
    </row>
    <row r="175" spans="1:5" ht="12.75">
      <c r="A175" s="72">
        <v>515</v>
      </c>
      <c r="B175" s="83" t="s">
        <v>558</v>
      </c>
      <c r="C175" s="81">
        <v>10839.62</v>
      </c>
      <c r="D175" s="247"/>
      <c r="E175" s="101">
        <f t="shared" si="2"/>
        <v>10839.62</v>
      </c>
    </row>
    <row r="176" spans="1:5" ht="12.75">
      <c r="A176" s="72">
        <v>515</v>
      </c>
      <c r="B176" s="76" t="s">
        <v>563</v>
      </c>
      <c r="C176" s="81">
        <v>5243.1</v>
      </c>
      <c r="D176" s="247"/>
      <c r="E176" s="101">
        <f t="shared" si="2"/>
        <v>5243.1</v>
      </c>
    </row>
    <row r="177" spans="1:5" ht="12.75">
      <c r="A177" s="72">
        <v>515</v>
      </c>
      <c r="B177" s="76" t="s">
        <v>564</v>
      </c>
      <c r="C177" s="81">
        <v>3209.26</v>
      </c>
      <c r="D177" s="247"/>
      <c r="E177" s="101">
        <f t="shared" si="2"/>
        <v>3209.26</v>
      </c>
    </row>
    <row r="178" spans="1:5" ht="12.75">
      <c r="A178" s="72">
        <v>515</v>
      </c>
      <c r="B178" s="76" t="s">
        <v>565</v>
      </c>
      <c r="C178" s="81">
        <v>6650.28</v>
      </c>
      <c r="D178" s="247"/>
      <c r="E178" s="101">
        <f t="shared" si="2"/>
        <v>6650.28</v>
      </c>
    </row>
    <row r="179" spans="1:5" ht="12.75">
      <c r="A179" s="72">
        <v>515</v>
      </c>
      <c r="B179" s="76" t="s">
        <v>567</v>
      </c>
      <c r="C179" s="81">
        <v>16553.39</v>
      </c>
      <c r="D179" s="247"/>
      <c r="E179" s="101">
        <f t="shared" si="2"/>
        <v>16553.39</v>
      </c>
    </row>
    <row r="180" spans="1:5" ht="12.75">
      <c r="A180" s="72">
        <v>515</v>
      </c>
      <c r="B180" s="76" t="s">
        <v>566</v>
      </c>
      <c r="C180" s="81">
        <v>33106.78</v>
      </c>
      <c r="D180" s="247"/>
      <c r="E180" s="101">
        <f t="shared" si="2"/>
        <v>33106.78</v>
      </c>
    </row>
    <row r="181" spans="1:5" ht="12.75">
      <c r="A181" s="72">
        <v>515</v>
      </c>
      <c r="B181" s="76" t="s">
        <v>566</v>
      </c>
      <c r="C181" s="81">
        <v>16553.38</v>
      </c>
      <c r="D181" s="247"/>
      <c r="E181" s="101">
        <f t="shared" si="2"/>
        <v>16553.38</v>
      </c>
    </row>
    <row r="182" spans="1:5" ht="12.75">
      <c r="A182" s="72">
        <v>515</v>
      </c>
      <c r="B182" s="76" t="s">
        <v>570</v>
      </c>
      <c r="C182" s="81">
        <v>1560.9</v>
      </c>
      <c r="D182" s="247"/>
      <c r="E182" s="101">
        <f t="shared" si="2"/>
        <v>1560.9</v>
      </c>
    </row>
    <row r="183" spans="1:5" ht="12.75">
      <c r="A183" s="72">
        <v>515</v>
      </c>
      <c r="B183" s="76" t="s">
        <v>577</v>
      </c>
      <c r="C183" s="81">
        <v>7237.82</v>
      </c>
      <c r="D183" s="247"/>
      <c r="E183" s="101">
        <f t="shared" si="2"/>
        <v>7237.82</v>
      </c>
    </row>
    <row r="184" spans="1:5" ht="12.75">
      <c r="A184" s="72">
        <v>515</v>
      </c>
      <c r="B184" s="76" t="s">
        <v>577</v>
      </c>
      <c r="C184" s="81">
        <v>7237.82</v>
      </c>
      <c r="D184" s="247"/>
      <c r="E184" s="101">
        <f t="shared" si="2"/>
        <v>7237.82</v>
      </c>
    </row>
    <row r="185" spans="1:5" ht="12.75">
      <c r="A185" s="72">
        <v>515</v>
      </c>
      <c r="B185" s="83" t="s">
        <v>578</v>
      </c>
      <c r="C185" s="81">
        <v>11878.4</v>
      </c>
      <c r="D185" s="247"/>
      <c r="E185" s="101">
        <f t="shared" si="2"/>
        <v>11878.4</v>
      </c>
    </row>
    <row r="186" spans="1:5" ht="12.75">
      <c r="A186" s="72">
        <v>515</v>
      </c>
      <c r="B186" s="83" t="s">
        <v>574</v>
      </c>
      <c r="C186" s="81">
        <v>18676</v>
      </c>
      <c r="D186" s="247"/>
      <c r="E186" s="101">
        <f t="shared" si="2"/>
        <v>18676</v>
      </c>
    </row>
    <row r="187" spans="1:5" ht="12.75">
      <c r="A187" s="72">
        <v>515</v>
      </c>
      <c r="B187" s="83" t="s">
        <v>575</v>
      </c>
      <c r="C187" s="81">
        <v>3092.44</v>
      </c>
      <c r="D187" s="247"/>
      <c r="E187" s="101">
        <f t="shared" si="2"/>
        <v>3092.44</v>
      </c>
    </row>
    <row r="188" spans="1:5" ht="12.75">
      <c r="A188" s="72">
        <v>515</v>
      </c>
      <c r="B188" s="83" t="s">
        <v>587</v>
      </c>
      <c r="C188" s="81">
        <v>6612</v>
      </c>
      <c r="D188" s="247"/>
      <c r="E188" s="101">
        <f t="shared" si="2"/>
        <v>6612</v>
      </c>
    </row>
    <row r="189" spans="1:5" ht="12.75">
      <c r="A189" s="72">
        <v>515</v>
      </c>
      <c r="B189" s="83" t="s">
        <v>587</v>
      </c>
      <c r="C189" s="81">
        <v>34980.01</v>
      </c>
      <c r="D189" s="247"/>
      <c r="E189" s="101">
        <f t="shared" si="2"/>
        <v>34980.01</v>
      </c>
    </row>
    <row r="190" spans="1:5" ht="12.75">
      <c r="A190" s="72">
        <v>515</v>
      </c>
      <c r="B190" s="83" t="s">
        <v>587</v>
      </c>
      <c r="C190" s="81">
        <v>26448</v>
      </c>
      <c r="D190" s="247"/>
      <c r="E190" s="101">
        <f t="shared" si="2"/>
        <v>26448</v>
      </c>
    </row>
    <row r="191" spans="1:5" ht="12.75">
      <c r="A191" s="72">
        <v>515</v>
      </c>
      <c r="B191" s="83" t="s">
        <v>587</v>
      </c>
      <c r="C191" s="81">
        <v>15144.01</v>
      </c>
      <c r="D191" s="247"/>
      <c r="E191" s="101">
        <f t="shared" si="2"/>
        <v>15144.01</v>
      </c>
    </row>
    <row r="192" spans="1:5" ht="12.75">
      <c r="A192" s="72">
        <v>515</v>
      </c>
      <c r="B192" s="83" t="s">
        <v>587</v>
      </c>
      <c r="C192" s="81">
        <v>15144.01</v>
      </c>
      <c r="D192" s="247"/>
      <c r="E192" s="101">
        <f t="shared" si="2"/>
        <v>15144.01</v>
      </c>
    </row>
    <row r="193" spans="1:5" ht="12.75">
      <c r="A193" s="72">
        <v>515</v>
      </c>
      <c r="B193" s="83" t="s">
        <v>587</v>
      </c>
      <c r="C193" s="81">
        <v>6612</v>
      </c>
      <c r="D193" s="247"/>
      <c r="E193" s="101">
        <f t="shared" si="2"/>
        <v>6612</v>
      </c>
    </row>
    <row r="194" spans="1:5" ht="12.75">
      <c r="A194" s="72">
        <v>515</v>
      </c>
      <c r="B194" s="83" t="s">
        <v>587</v>
      </c>
      <c r="C194" s="81">
        <v>6612</v>
      </c>
      <c r="D194" s="247"/>
      <c r="E194" s="101">
        <f t="shared" si="2"/>
        <v>6612</v>
      </c>
    </row>
    <row r="195" spans="1:5" ht="12.75">
      <c r="A195" s="72">
        <v>515</v>
      </c>
      <c r="B195" s="83" t="s">
        <v>587</v>
      </c>
      <c r="C195" s="81">
        <v>13224</v>
      </c>
      <c r="D195" s="247"/>
      <c r="E195" s="101">
        <f t="shared" si="2"/>
        <v>13224</v>
      </c>
    </row>
    <row r="196" spans="1:5" ht="12.75">
      <c r="A196" s="72">
        <v>515</v>
      </c>
      <c r="B196" s="83" t="s">
        <v>587</v>
      </c>
      <c r="C196" s="81">
        <v>6612</v>
      </c>
      <c r="D196" s="247"/>
      <c r="E196" s="101">
        <f t="shared" si="2"/>
        <v>6612</v>
      </c>
    </row>
    <row r="197" spans="1:5" ht="12.75">
      <c r="A197" s="72">
        <v>515</v>
      </c>
      <c r="B197" s="83" t="s">
        <v>587</v>
      </c>
      <c r="C197" s="81">
        <v>6612</v>
      </c>
      <c r="D197" s="247"/>
      <c r="E197" s="101">
        <f t="shared" si="2"/>
        <v>6612</v>
      </c>
    </row>
    <row r="198" spans="1:5" ht="22.5">
      <c r="A198" s="72">
        <v>515</v>
      </c>
      <c r="B198" s="83" t="s">
        <v>589</v>
      </c>
      <c r="C198" s="81">
        <v>58526.64</v>
      </c>
      <c r="D198" s="247">
        <v>35116.64</v>
      </c>
      <c r="E198" s="101">
        <f t="shared" si="2"/>
        <v>23410</v>
      </c>
    </row>
    <row r="199" spans="1:5" ht="12.75">
      <c r="A199" s="72">
        <v>515</v>
      </c>
      <c r="B199" s="76" t="s">
        <v>579</v>
      </c>
      <c r="C199" s="81">
        <v>3652.14</v>
      </c>
      <c r="D199" s="247"/>
      <c r="E199" s="101">
        <f t="shared" si="2"/>
        <v>3652.14</v>
      </c>
    </row>
    <row r="200" spans="1:5" ht="12.75">
      <c r="A200" s="72">
        <v>515</v>
      </c>
      <c r="B200" s="76" t="s">
        <v>580</v>
      </c>
      <c r="C200" s="81">
        <v>3364</v>
      </c>
      <c r="D200" s="247"/>
      <c r="E200" s="101">
        <f t="shared" si="2"/>
        <v>3364</v>
      </c>
    </row>
    <row r="201" spans="1:5" ht="12.75">
      <c r="A201" s="72">
        <v>515</v>
      </c>
      <c r="B201" s="76" t="s">
        <v>601</v>
      </c>
      <c r="C201" s="81">
        <v>18243.44</v>
      </c>
      <c r="D201" s="247"/>
      <c r="E201" s="101">
        <f aca="true" t="shared" si="3" ref="E201:E264">C201-D201</f>
        <v>18243.44</v>
      </c>
    </row>
    <row r="202" spans="1:5" ht="12.75">
      <c r="A202" s="72">
        <v>515</v>
      </c>
      <c r="B202" s="76" t="s">
        <v>601</v>
      </c>
      <c r="C202" s="81">
        <v>18243.44</v>
      </c>
      <c r="D202" s="247"/>
      <c r="E202" s="101">
        <f t="shared" si="3"/>
        <v>18243.44</v>
      </c>
    </row>
    <row r="203" spans="1:5" ht="12.75">
      <c r="A203" s="72">
        <v>515</v>
      </c>
      <c r="B203" s="76" t="s">
        <v>601</v>
      </c>
      <c r="C203" s="81">
        <v>18243.44</v>
      </c>
      <c r="D203" s="247"/>
      <c r="E203" s="101">
        <f t="shared" si="3"/>
        <v>18243.44</v>
      </c>
    </row>
    <row r="204" spans="1:5" ht="12.75">
      <c r="A204" s="72">
        <v>515</v>
      </c>
      <c r="B204" s="76" t="s">
        <v>601</v>
      </c>
      <c r="C204" s="81">
        <v>18243.44</v>
      </c>
      <c r="D204" s="247"/>
      <c r="E204" s="101">
        <f t="shared" si="3"/>
        <v>18243.44</v>
      </c>
    </row>
    <row r="205" spans="1:5" ht="12.75">
      <c r="A205" s="72">
        <v>515</v>
      </c>
      <c r="B205" s="76" t="s">
        <v>601</v>
      </c>
      <c r="C205" s="81">
        <v>18243.44</v>
      </c>
      <c r="D205" s="247"/>
      <c r="E205" s="101">
        <f t="shared" si="3"/>
        <v>18243.44</v>
      </c>
    </row>
    <row r="206" spans="1:5" ht="12.75">
      <c r="A206" s="72">
        <v>515</v>
      </c>
      <c r="B206" s="76" t="s">
        <v>601</v>
      </c>
      <c r="C206" s="81">
        <v>18243.44</v>
      </c>
      <c r="D206" s="247"/>
      <c r="E206" s="101">
        <f t="shared" si="3"/>
        <v>18243.44</v>
      </c>
    </row>
    <row r="207" spans="1:5" ht="12.75">
      <c r="A207" s="72">
        <v>515</v>
      </c>
      <c r="B207" s="76" t="s">
        <v>601</v>
      </c>
      <c r="C207" s="81">
        <v>18243.44</v>
      </c>
      <c r="D207" s="247"/>
      <c r="E207" s="101">
        <f t="shared" si="3"/>
        <v>18243.44</v>
      </c>
    </row>
    <row r="208" spans="1:5" ht="12.75">
      <c r="A208" s="72">
        <v>515</v>
      </c>
      <c r="B208" s="76" t="s">
        <v>601</v>
      </c>
      <c r="C208" s="81">
        <v>18243.44</v>
      </c>
      <c r="D208" s="247"/>
      <c r="E208" s="101">
        <f t="shared" si="3"/>
        <v>18243.44</v>
      </c>
    </row>
    <row r="209" spans="1:5" ht="12.75">
      <c r="A209" s="72">
        <v>515</v>
      </c>
      <c r="B209" s="76" t="s">
        <v>601</v>
      </c>
      <c r="C209" s="81">
        <v>18243.44</v>
      </c>
      <c r="D209" s="247"/>
      <c r="E209" s="101">
        <f t="shared" si="3"/>
        <v>18243.44</v>
      </c>
    </row>
    <row r="210" spans="1:5" ht="12.75">
      <c r="A210" s="72">
        <v>515</v>
      </c>
      <c r="B210" s="76" t="s">
        <v>601</v>
      </c>
      <c r="C210" s="81">
        <v>18243.44</v>
      </c>
      <c r="D210" s="247"/>
      <c r="E210" s="101">
        <f t="shared" si="3"/>
        <v>18243.44</v>
      </c>
    </row>
    <row r="211" spans="1:5" ht="12.75">
      <c r="A211" s="72">
        <v>515</v>
      </c>
      <c r="B211" s="76" t="s">
        <v>601</v>
      </c>
      <c r="C211" s="81">
        <v>18243.44</v>
      </c>
      <c r="D211" s="247"/>
      <c r="E211" s="101">
        <f t="shared" si="3"/>
        <v>18243.44</v>
      </c>
    </row>
    <row r="212" spans="1:5" ht="12.75">
      <c r="A212" s="72">
        <v>515</v>
      </c>
      <c r="B212" s="76" t="s">
        <v>601</v>
      </c>
      <c r="C212" s="81">
        <v>18243.44</v>
      </c>
      <c r="D212" s="247"/>
      <c r="E212" s="101">
        <f t="shared" si="3"/>
        <v>18243.44</v>
      </c>
    </row>
    <row r="213" spans="1:5" ht="12.75">
      <c r="A213" s="72">
        <v>515</v>
      </c>
      <c r="B213" s="76" t="s">
        <v>602</v>
      </c>
      <c r="C213" s="81">
        <v>10880.61</v>
      </c>
      <c r="D213" s="247"/>
      <c r="E213" s="101">
        <f t="shared" si="3"/>
        <v>10880.61</v>
      </c>
    </row>
    <row r="214" spans="1:5" ht="12.75">
      <c r="A214" s="72">
        <v>515</v>
      </c>
      <c r="B214" s="83" t="s">
        <v>604</v>
      </c>
      <c r="C214" s="81">
        <v>3074</v>
      </c>
      <c r="D214" s="247"/>
      <c r="E214" s="101">
        <f t="shared" si="3"/>
        <v>3074</v>
      </c>
    </row>
    <row r="215" spans="1:5" ht="12.75">
      <c r="A215" s="72">
        <v>515</v>
      </c>
      <c r="B215" s="83" t="s">
        <v>607</v>
      </c>
      <c r="C215" s="81">
        <v>12275.12</v>
      </c>
      <c r="D215" s="247"/>
      <c r="E215" s="101">
        <f t="shared" si="3"/>
        <v>12275.12</v>
      </c>
    </row>
    <row r="216" spans="1:5" ht="12.75">
      <c r="A216" s="72">
        <v>515</v>
      </c>
      <c r="B216" s="83" t="s">
        <v>608</v>
      </c>
      <c r="C216" s="81">
        <v>65899.6</v>
      </c>
      <c r="D216" s="247">
        <v>65898.6</v>
      </c>
      <c r="E216" s="101">
        <f t="shared" si="3"/>
        <v>1</v>
      </c>
    </row>
    <row r="217" spans="1:5" ht="12.75">
      <c r="A217" s="72">
        <v>515</v>
      </c>
      <c r="B217" s="83" t="s">
        <v>609</v>
      </c>
      <c r="C217" s="81">
        <v>20879.48</v>
      </c>
      <c r="D217" s="247"/>
      <c r="E217" s="101">
        <f t="shared" si="3"/>
        <v>20879.48</v>
      </c>
    </row>
    <row r="218" spans="1:5" ht="12.75">
      <c r="A218" s="72">
        <v>515</v>
      </c>
      <c r="B218" s="83" t="s">
        <v>616</v>
      </c>
      <c r="C218" s="81">
        <v>3000</v>
      </c>
      <c r="D218" s="247"/>
      <c r="E218" s="101">
        <f t="shared" si="3"/>
        <v>3000</v>
      </c>
    </row>
    <row r="219" spans="1:5" ht="12.75">
      <c r="A219" s="72">
        <v>515</v>
      </c>
      <c r="B219" s="83" t="s">
        <v>694</v>
      </c>
      <c r="C219" s="81">
        <v>54730.32</v>
      </c>
      <c r="D219" s="247"/>
      <c r="E219" s="101">
        <f t="shared" si="3"/>
        <v>54730.32</v>
      </c>
    </row>
    <row r="220" spans="1:5" ht="22.5">
      <c r="A220" s="72">
        <v>515</v>
      </c>
      <c r="B220" s="83" t="s">
        <v>627</v>
      </c>
      <c r="C220" s="81">
        <v>16200.17</v>
      </c>
      <c r="D220" s="247"/>
      <c r="E220" s="101">
        <f t="shared" si="3"/>
        <v>16200.17</v>
      </c>
    </row>
    <row r="221" spans="1:5" ht="12.75">
      <c r="A221" s="72">
        <v>515</v>
      </c>
      <c r="B221" s="83" t="s">
        <v>628</v>
      </c>
      <c r="C221" s="81">
        <v>40948</v>
      </c>
      <c r="D221" s="247">
        <v>19885.65</v>
      </c>
      <c r="E221" s="101">
        <f t="shared" si="3"/>
        <v>21062.35</v>
      </c>
    </row>
    <row r="222" spans="1:5" ht="12.75">
      <c r="A222" s="72">
        <v>515</v>
      </c>
      <c r="B222" s="83" t="s">
        <v>629</v>
      </c>
      <c r="C222" s="81">
        <v>5000.01</v>
      </c>
      <c r="D222" s="247"/>
      <c r="E222" s="101">
        <f t="shared" si="3"/>
        <v>5000.01</v>
      </c>
    </row>
    <row r="223" spans="1:5" ht="12.75">
      <c r="A223" s="72">
        <v>515</v>
      </c>
      <c r="B223" s="83" t="s">
        <v>630</v>
      </c>
      <c r="C223" s="81">
        <v>1800</v>
      </c>
      <c r="D223" s="247"/>
      <c r="E223" s="101">
        <f t="shared" si="3"/>
        <v>1800</v>
      </c>
    </row>
    <row r="224" spans="1:5" ht="22.5">
      <c r="A224" s="72">
        <v>515</v>
      </c>
      <c r="B224" s="83" t="s">
        <v>631</v>
      </c>
      <c r="C224" s="81">
        <v>2863.81</v>
      </c>
      <c r="D224" s="247"/>
      <c r="E224" s="101">
        <f t="shared" si="3"/>
        <v>2863.81</v>
      </c>
    </row>
    <row r="225" spans="1:5" ht="22.5">
      <c r="A225" s="72">
        <v>515</v>
      </c>
      <c r="B225" s="83" t="s">
        <v>638</v>
      </c>
      <c r="C225" s="81">
        <v>9048</v>
      </c>
      <c r="D225" s="247"/>
      <c r="E225" s="101">
        <f t="shared" si="3"/>
        <v>9048</v>
      </c>
    </row>
    <row r="226" spans="1:5" ht="12.75">
      <c r="A226" s="72">
        <v>515</v>
      </c>
      <c r="B226" s="83" t="s">
        <v>633</v>
      </c>
      <c r="C226" s="81">
        <v>30450</v>
      </c>
      <c r="D226" s="247"/>
      <c r="E226" s="101">
        <f t="shared" si="3"/>
        <v>30450</v>
      </c>
    </row>
    <row r="227" spans="1:5" ht="22.5">
      <c r="A227" s="72">
        <v>515</v>
      </c>
      <c r="B227" s="83" t="s">
        <v>634</v>
      </c>
      <c r="C227" s="81">
        <v>8526</v>
      </c>
      <c r="D227" s="247">
        <v>1563.1</v>
      </c>
      <c r="E227" s="101">
        <f t="shared" si="3"/>
        <v>6962.9</v>
      </c>
    </row>
    <row r="228" spans="1:5" ht="22.5">
      <c r="A228" s="72">
        <v>515</v>
      </c>
      <c r="B228" s="83" t="s">
        <v>634</v>
      </c>
      <c r="C228" s="81">
        <v>8526</v>
      </c>
      <c r="D228" s="247">
        <v>1406.9</v>
      </c>
      <c r="E228" s="101">
        <f t="shared" si="3"/>
        <v>7119.1</v>
      </c>
    </row>
    <row r="229" spans="1:5" ht="22.5">
      <c r="A229" s="72">
        <v>515</v>
      </c>
      <c r="B229" s="83" t="s">
        <v>634</v>
      </c>
      <c r="C229" s="81">
        <v>8526</v>
      </c>
      <c r="D229" s="247">
        <v>1406.9</v>
      </c>
      <c r="E229" s="101">
        <f t="shared" si="3"/>
        <v>7119.1</v>
      </c>
    </row>
    <row r="230" spans="1:5" ht="22.5">
      <c r="A230" s="72">
        <v>515</v>
      </c>
      <c r="B230" s="83" t="s">
        <v>634</v>
      </c>
      <c r="C230" s="81">
        <v>8526</v>
      </c>
      <c r="D230" s="247">
        <v>1406.9</v>
      </c>
      <c r="E230" s="101">
        <f t="shared" si="3"/>
        <v>7119.1</v>
      </c>
    </row>
    <row r="231" spans="1:5" ht="22.5">
      <c r="A231" s="72">
        <v>515</v>
      </c>
      <c r="B231" s="83" t="s">
        <v>634</v>
      </c>
      <c r="C231" s="81">
        <v>8526</v>
      </c>
      <c r="D231" s="247">
        <v>1406.9</v>
      </c>
      <c r="E231" s="101">
        <f t="shared" si="3"/>
        <v>7119.1</v>
      </c>
    </row>
    <row r="232" spans="1:5" ht="22.5">
      <c r="A232" s="72">
        <v>515</v>
      </c>
      <c r="B232" s="83" t="s">
        <v>634</v>
      </c>
      <c r="C232" s="81">
        <v>8526</v>
      </c>
      <c r="D232" s="247">
        <v>1406.9</v>
      </c>
      <c r="E232" s="101">
        <f t="shared" si="3"/>
        <v>7119.1</v>
      </c>
    </row>
    <row r="233" spans="1:5" ht="22.5">
      <c r="A233" s="72">
        <v>515</v>
      </c>
      <c r="B233" s="83" t="s">
        <v>634</v>
      </c>
      <c r="C233" s="81">
        <v>8526</v>
      </c>
      <c r="D233" s="247">
        <v>1406.9</v>
      </c>
      <c r="E233" s="101">
        <f t="shared" si="3"/>
        <v>7119.1</v>
      </c>
    </row>
    <row r="234" spans="1:5" ht="22.5">
      <c r="A234" s="72">
        <v>515</v>
      </c>
      <c r="B234" s="83" t="s">
        <v>634</v>
      </c>
      <c r="C234" s="81">
        <v>8526</v>
      </c>
      <c r="D234" s="247">
        <v>1406.9</v>
      </c>
      <c r="E234" s="101">
        <f t="shared" si="3"/>
        <v>7119.1</v>
      </c>
    </row>
    <row r="235" spans="1:5" ht="33.75">
      <c r="A235" s="72">
        <v>515</v>
      </c>
      <c r="B235" s="83" t="s">
        <v>635</v>
      </c>
      <c r="C235" s="81">
        <v>6322</v>
      </c>
      <c r="D235" s="247"/>
      <c r="E235" s="101">
        <f t="shared" si="3"/>
        <v>6322</v>
      </c>
    </row>
    <row r="236" spans="1:5" ht="33.75">
      <c r="A236" s="72">
        <v>515</v>
      </c>
      <c r="B236" s="83" t="s">
        <v>635</v>
      </c>
      <c r="C236" s="81">
        <v>6322</v>
      </c>
      <c r="D236" s="247"/>
      <c r="E236" s="101">
        <f t="shared" si="3"/>
        <v>6322</v>
      </c>
    </row>
    <row r="237" spans="1:5" ht="33.75">
      <c r="A237" s="72">
        <v>515</v>
      </c>
      <c r="B237" s="83" t="s">
        <v>635</v>
      </c>
      <c r="C237" s="81">
        <v>6322</v>
      </c>
      <c r="D237" s="247"/>
      <c r="E237" s="101">
        <f t="shared" si="3"/>
        <v>6322</v>
      </c>
    </row>
    <row r="238" spans="1:5" ht="33.75">
      <c r="A238" s="72">
        <v>515</v>
      </c>
      <c r="B238" s="83" t="s">
        <v>635</v>
      </c>
      <c r="C238" s="81">
        <v>6322</v>
      </c>
      <c r="D238" s="247"/>
      <c r="E238" s="101">
        <f t="shared" si="3"/>
        <v>6322</v>
      </c>
    </row>
    <row r="239" spans="1:5" ht="33.75">
      <c r="A239" s="72">
        <v>515</v>
      </c>
      <c r="B239" s="83" t="s">
        <v>635</v>
      </c>
      <c r="C239" s="81">
        <v>6322</v>
      </c>
      <c r="D239" s="247"/>
      <c r="E239" s="101">
        <f t="shared" si="3"/>
        <v>6322</v>
      </c>
    </row>
    <row r="240" spans="1:5" ht="33.75">
      <c r="A240" s="72">
        <v>515</v>
      </c>
      <c r="B240" s="83" t="s">
        <v>635</v>
      </c>
      <c r="C240" s="81">
        <v>6322</v>
      </c>
      <c r="D240" s="247"/>
      <c r="E240" s="101">
        <f t="shared" si="3"/>
        <v>6322</v>
      </c>
    </row>
    <row r="241" spans="1:5" ht="33.75">
      <c r="A241" s="72">
        <v>515</v>
      </c>
      <c r="B241" s="83" t="s">
        <v>635</v>
      </c>
      <c r="C241" s="81">
        <v>6322</v>
      </c>
      <c r="D241" s="247"/>
      <c r="E241" s="101">
        <f t="shared" si="3"/>
        <v>6322</v>
      </c>
    </row>
    <row r="242" spans="1:5" ht="22.5">
      <c r="A242" s="72">
        <v>515</v>
      </c>
      <c r="B242" s="83" t="s">
        <v>636</v>
      </c>
      <c r="C242" s="81">
        <v>7816.0199999999995</v>
      </c>
      <c r="D242" s="247"/>
      <c r="E242" s="101">
        <f t="shared" si="3"/>
        <v>7816.0199999999995</v>
      </c>
    </row>
    <row r="243" spans="1:5" ht="22.5">
      <c r="A243" s="72">
        <v>515</v>
      </c>
      <c r="B243" s="83" t="s">
        <v>636</v>
      </c>
      <c r="C243" s="81">
        <v>7816.0199999999995</v>
      </c>
      <c r="D243" s="247"/>
      <c r="E243" s="101">
        <f t="shared" si="3"/>
        <v>7816.0199999999995</v>
      </c>
    </row>
    <row r="244" spans="1:5" ht="22.5">
      <c r="A244" s="72">
        <v>515</v>
      </c>
      <c r="B244" s="83" t="s">
        <v>636</v>
      </c>
      <c r="C244" s="81">
        <v>7816.0199999999995</v>
      </c>
      <c r="D244" s="247"/>
      <c r="E244" s="101">
        <f t="shared" si="3"/>
        <v>7816.0199999999995</v>
      </c>
    </row>
    <row r="245" spans="1:5" ht="22.5">
      <c r="A245" s="72">
        <v>515</v>
      </c>
      <c r="B245" s="83" t="s">
        <v>636</v>
      </c>
      <c r="C245" s="81">
        <v>7816.0199999999995</v>
      </c>
      <c r="D245" s="247"/>
      <c r="E245" s="101">
        <f t="shared" si="3"/>
        <v>7816.0199999999995</v>
      </c>
    </row>
    <row r="246" spans="1:5" ht="12.75">
      <c r="A246" s="72">
        <v>515</v>
      </c>
      <c r="B246" s="83" t="s">
        <v>637</v>
      </c>
      <c r="C246" s="81">
        <v>24244</v>
      </c>
      <c r="D246" s="247"/>
      <c r="E246" s="101">
        <f t="shared" si="3"/>
        <v>24244</v>
      </c>
    </row>
    <row r="247" spans="1:5" ht="22.5">
      <c r="A247" s="72">
        <v>515</v>
      </c>
      <c r="B247" s="83" t="s">
        <v>644</v>
      </c>
      <c r="C247" s="81">
        <v>6299.99</v>
      </c>
      <c r="D247" s="247"/>
      <c r="E247" s="101">
        <f t="shared" si="3"/>
        <v>6299.99</v>
      </c>
    </row>
    <row r="248" spans="1:5" ht="22.5">
      <c r="A248" s="72">
        <v>515</v>
      </c>
      <c r="B248" s="83" t="s">
        <v>645</v>
      </c>
      <c r="C248" s="81">
        <v>9860</v>
      </c>
      <c r="D248" s="247"/>
      <c r="E248" s="101">
        <f t="shared" si="3"/>
        <v>9860</v>
      </c>
    </row>
    <row r="249" spans="1:5" ht="12.75">
      <c r="A249" s="72">
        <v>515</v>
      </c>
      <c r="B249" s="83" t="s">
        <v>646</v>
      </c>
      <c r="C249" s="81">
        <v>3140</v>
      </c>
      <c r="D249" s="247"/>
      <c r="E249" s="101">
        <f t="shared" si="3"/>
        <v>3140</v>
      </c>
    </row>
    <row r="250" spans="1:5" ht="22.5">
      <c r="A250" s="72">
        <v>515</v>
      </c>
      <c r="B250" s="83" t="s">
        <v>647</v>
      </c>
      <c r="C250" s="81">
        <v>11600</v>
      </c>
      <c r="D250" s="247"/>
      <c r="E250" s="101">
        <f t="shared" si="3"/>
        <v>11600</v>
      </c>
    </row>
    <row r="251" spans="1:5" ht="12.75">
      <c r="A251" s="72">
        <v>515</v>
      </c>
      <c r="B251" s="83" t="s">
        <v>649</v>
      </c>
      <c r="C251" s="81">
        <v>1149</v>
      </c>
      <c r="D251" s="247"/>
      <c r="E251" s="101">
        <f t="shared" si="3"/>
        <v>1149</v>
      </c>
    </row>
    <row r="252" spans="1:5" ht="12.75">
      <c r="A252" s="72">
        <v>515</v>
      </c>
      <c r="B252" s="83" t="s">
        <v>648</v>
      </c>
      <c r="C252" s="81">
        <v>6599</v>
      </c>
      <c r="D252" s="247"/>
      <c r="E252" s="101">
        <f t="shared" si="3"/>
        <v>6599</v>
      </c>
    </row>
    <row r="253" spans="1:5" ht="22.5">
      <c r="A253" s="72">
        <v>515</v>
      </c>
      <c r="B253" s="83" t="s">
        <v>650</v>
      </c>
      <c r="C253" s="81">
        <v>91339.21</v>
      </c>
      <c r="D253" s="247">
        <v>91338.21</v>
      </c>
      <c r="E253" s="101">
        <f t="shared" si="3"/>
        <v>1</v>
      </c>
    </row>
    <row r="254" spans="1:5" ht="22.5">
      <c r="A254" s="72">
        <v>515</v>
      </c>
      <c r="B254" s="83" t="s">
        <v>651</v>
      </c>
      <c r="C254" s="81">
        <v>7749.96</v>
      </c>
      <c r="D254" s="247"/>
      <c r="E254" s="101">
        <f t="shared" si="3"/>
        <v>7749.96</v>
      </c>
    </row>
    <row r="255" spans="1:5" ht="22.5">
      <c r="A255" s="72">
        <v>515</v>
      </c>
      <c r="B255" s="83" t="s">
        <v>652</v>
      </c>
      <c r="C255" s="81">
        <v>91339.21</v>
      </c>
      <c r="D255" s="247">
        <v>91338.21</v>
      </c>
      <c r="E255" s="101">
        <f t="shared" si="3"/>
        <v>1</v>
      </c>
    </row>
    <row r="256" spans="1:5" ht="12.75">
      <c r="A256" s="72">
        <v>515</v>
      </c>
      <c r="B256" s="83" t="s">
        <v>654</v>
      </c>
      <c r="C256" s="81">
        <v>53699.88</v>
      </c>
      <c r="D256" s="247">
        <v>53698.88</v>
      </c>
      <c r="E256" s="101">
        <f t="shared" si="3"/>
        <v>1</v>
      </c>
    </row>
    <row r="257" spans="1:5" ht="22.5">
      <c r="A257" s="72">
        <v>515</v>
      </c>
      <c r="B257" s="83" t="s">
        <v>653</v>
      </c>
      <c r="C257" s="81">
        <v>45669.61</v>
      </c>
      <c r="D257" s="247">
        <v>45668.61</v>
      </c>
      <c r="E257" s="101">
        <f t="shared" si="3"/>
        <v>1</v>
      </c>
    </row>
    <row r="258" spans="1:5" ht="12.75">
      <c r="A258" s="72">
        <v>515</v>
      </c>
      <c r="B258" s="83" t="s">
        <v>655</v>
      </c>
      <c r="C258" s="81">
        <v>89499.8</v>
      </c>
      <c r="D258" s="247">
        <v>89498.8</v>
      </c>
      <c r="E258" s="101">
        <f t="shared" si="3"/>
        <v>1</v>
      </c>
    </row>
    <row r="259" spans="1:5" ht="12.75">
      <c r="A259" s="72">
        <v>515</v>
      </c>
      <c r="B259" s="83" t="s">
        <v>656</v>
      </c>
      <c r="C259" s="81">
        <v>10347.2</v>
      </c>
      <c r="D259" s="247"/>
      <c r="E259" s="101">
        <f t="shared" si="3"/>
        <v>10347.2</v>
      </c>
    </row>
    <row r="260" spans="1:5" ht="22.5">
      <c r="A260" s="72">
        <v>515</v>
      </c>
      <c r="B260" s="83" t="s">
        <v>657</v>
      </c>
      <c r="C260" s="81">
        <v>99999.89</v>
      </c>
      <c r="D260" s="247">
        <v>99998.89</v>
      </c>
      <c r="E260" s="101">
        <f t="shared" si="3"/>
        <v>1</v>
      </c>
    </row>
    <row r="261" spans="1:5" ht="22.5">
      <c r="A261" s="72">
        <v>515</v>
      </c>
      <c r="B261" s="83" t="s">
        <v>661</v>
      </c>
      <c r="C261" s="81">
        <v>30446.4</v>
      </c>
      <c r="D261" s="247"/>
      <c r="E261" s="101">
        <f t="shared" si="3"/>
        <v>30446.4</v>
      </c>
    </row>
    <row r="262" spans="1:5" ht="12.75">
      <c r="A262" s="72">
        <v>515</v>
      </c>
      <c r="B262" s="83" t="s">
        <v>660</v>
      </c>
      <c r="C262" s="81">
        <v>17899.96</v>
      </c>
      <c r="D262" s="247"/>
      <c r="E262" s="101">
        <f t="shared" si="3"/>
        <v>17899.96</v>
      </c>
    </row>
    <row r="263" spans="1:5" ht="22.5">
      <c r="A263" s="72">
        <v>515</v>
      </c>
      <c r="B263" s="83" t="s">
        <v>627</v>
      </c>
      <c r="C263" s="81">
        <v>-16200.17</v>
      </c>
      <c r="D263" s="247"/>
      <c r="E263" s="101">
        <f t="shared" si="3"/>
        <v>-16200.17</v>
      </c>
    </row>
    <row r="264" spans="1:5" ht="22.5">
      <c r="A264" s="72">
        <v>515</v>
      </c>
      <c r="B264" s="83" t="s">
        <v>663</v>
      </c>
      <c r="C264" s="81">
        <v>18676</v>
      </c>
      <c r="D264" s="247">
        <v>8862.55</v>
      </c>
      <c r="E264" s="101">
        <f t="shared" si="3"/>
        <v>9813.45</v>
      </c>
    </row>
    <row r="265" spans="1:5" ht="22.5">
      <c r="A265" s="72">
        <v>515</v>
      </c>
      <c r="B265" s="83" t="s">
        <v>669</v>
      </c>
      <c r="C265" s="81">
        <v>6000</v>
      </c>
      <c r="D265" s="247"/>
      <c r="E265" s="101">
        <f aca="true" t="shared" si="4" ref="E265:E328">C265-D265</f>
        <v>6000</v>
      </c>
    </row>
    <row r="266" spans="1:5" ht="12.75">
      <c r="A266" s="72">
        <v>515</v>
      </c>
      <c r="B266" s="83" t="s">
        <v>672</v>
      </c>
      <c r="C266" s="81">
        <v>6059.99</v>
      </c>
      <c r="D266" s="247"/>
      <c r="E266" s="101">
        <f t="shared" si="4"/>
        <v>6059.99</v>
      </c>
    </row>
    <row r="267" spans="1:5" ht="22.5">
      <c r="A267" s="72">
        <v>515</v>
      </c>
      <c r="B267" s="83" t="s">
        <v>673</v>
      </c>
      <c r="C267" s="81">
        <v>10949.993999999999</v>
      </c>
      <c r="D267" s="247"/>
      <c r="E267" s="101">
        <f t="shared" si="4"/>
        <v>10949.993999999999</v>
      </c>
    </row>
    <row r="268" spans="1:5" ht="22.5">
      <c r="A268" s="72">
        <v>515</v>
      </c>
      <c r="B268" s="83" t="s">
        <v>673</v>
      </c>
      <c r="C268" s="81">
        <v>1341.9924</v>
      </c>
      <c r="D268" s="247"/>
      <c r="E268" s="101">
        <f t="shared" si="4"/>
        <v>1341.9924</v>
      </c>
    </row>
    <row r="269" spans="1:5" ht="33.75">
      <c r="A269" s="72">
        <v>515</v>
      </c>
      <c r="B269" s="83" t="s">
        <v>674</v>
      </c>
      <c r="C269" s="81">
        <v>5202.6</v>
      </c>
      <c r="D269" s="247"/>
      <c r="E269" s="101">
        <f t="shared" si="4"/>
        <v>5202.6</v>
      </c>
    </row>
    <row r="270" spans="1:5" ht="22.5">
      <c r="A270" s="72">
        <v>515</v>
      </c>
      <c r="B270" s="83" t="s">
        <v>675</v>
      </c>
      <c r="C270" s="81">
        <v>2217.92</v>
      </c>
      <c r="D270" s="247"/>
      <c r="E270" s="101">
        <f t="shared" si="4"/>
        <v>2217.92</v>
      </c>
    </row>
    <row r="271" spans="1:5" ht="12.75">
      <c r="A271" s="72">
        <v>515</v>
      </c>
      <c r="B271" s="83" t="s">
        <v>676</v>
      </c>
      <c r="C271" s="81">
        <v>27175.32</v>
      </c>
      <c r="D271" s="247"/>
      <c r="E271" s="101">
        <f t="shared" si="4"/>
        <v>27175.32</v>
      </c>
    </row>
    <row r="272" spans="1:5" ht="12.75">
      <c r="A272" s="72">
        <v>515</v>
      </c>
      <c r="B272" s="83" t="s">
        <v>677</v>
      </c>
      <c r="C272" s="81">
        <v>2824.6</v>
      </c>
      <c r="D272" s="247"/>
      <c r="E272" s="101">
        <f t="shared" si="4"/>
        <v>2824.6</v>
      </c>
    </row>
    <row r="273" spans="1:5" ht="12.75">
      <c r="A273" s="72">
        <v>515</v>
      </c>
      <c r="B273" s="83" t="s">
        <v>678</v>
      </c>
      <c r="C273" s="81">
        <v>9000</v>
      </c>
      <c r="D273" s="247"/>
      <c r="E273" s="101">
        <f t="shared" si="4"/>
        <v>9000</v>
      </c>
    </row>
    <row r="274" spans="1:5" ht="22.5">
      <c r="A274" s="72">
        <v>515</v>
      </c>
      <c r="B274" s="83" t="s">
        <v>683</v>
      </c>
      <c r="C274" s="81">
        <v>10949.99</v>
      </c>
      <c r="D274" s="247"/>
      <c r="E274" s="101">
        <f t="shared" si="4"/>
        <v>10949.99</v>
      </c>
    </row>
    <row r="275" spans="1:5" ht="22.5">
      <c r="A275" s="72">
        <v>515</v>
      </c>
      <c r="B275" s="83" t="s">
        <v>685</v>
      </c>
      <c r="C275" s="81">
        <v>75400</v>
      </c>
      <c r="D275" s="247">
        <v>28246.73</v>
      </c>
      <c r="E275" s="101">
        <f t="shared" si="4"/>
        <v>47153.270000000004</v>
      </c>
    </row>
    <row r="276" spans="1:5" s="9" customFormat="1" ht="12.75">
      <c r="A276" s="72">
        <v>515</v>
      </c>
      <c r="B276" s="83" t="s">
        <v>516</v>
      </c>
      <c r="C276" s="196">
        <v>20743.7</v>
      </c>
      <c r="D276" s="258"/>
      <c r="E276" s="101">
        <f t="shared" si="4"/>
        <v>20743.7</v>
      </c>
    </row>
    <row r="277" spans="1:5" s="9" customFormat="1" ht="12.75">
      <c r="A277" s="72">
        <v>515</v>
      </c>
      <c r="B277" s="76" t="s">
        <v>573</v>
      </c>
      <c r="C277" s="74">
        <v>2610</v>
      </c>
      <c r="D277" s="252"/>
      <c r="E277" s="101">
        <f t="shared" si="4"/>
        <v>2610</v>
      </c>
    </row>
    <row r="278" spans="1:5" s="9" customFormat="1" ht="12.75">
      <c r="A278" s="72">
        <v>515</v>
      </c>
      <c r="B278" s="83" t="s">
        <v>594</v>
      </c>
      <c r="C278" s="81">
        <v>43743.91</v>
      </c>
      <c r="D278" s="247">
        <v>26246.91</v>
      </c>
      <c r="E278" s="101">
        <f t="shared" si="4"/>
        <v>17497.000000000004</v>
      </c>
    </row>
    <row r="279" spans="1:5" s="9" customFormat="1" ht="12.75">
      <c r="A279" s="72">
        <v>515</v>
      </c>
      <c r="B279" s="314" t="s">
        <v>626</v>
      </c>
      <c r="C279" s="106">
        <f>20000-15000.01</f>
        <v>4999.99</v>
      </c>
      <c r="D279" s="240"/>
      <c r="E279" s="111">
        <f t="shared" si="4"/>
        <v>4999.99</v>
      </c>
    </row>
    <row r="280" spans="1:5" s="9" customFormat="1" ht="22.5">
      <c r="A280" s="84">
        <v>515</v>
      </c>
      <c r="B280" s="294" t="s">
        <v>810</v>
      </c>
      <c r="C280" s="323">
        <v>32029.58</v>
      </c>
      <c r="D280" s="293"/>
      <c r="E280" s="111">
        <f t="shared" si="4"/>
        <v>32029.58</v>
      </c>
    </row>
    <row r="281" spans="1:5" s="9" customFormat="1" ht="22.5">
      <c r="A281" s="84">
        <v>515</v>
      </c>
      <c r="B281" s="294" t="s">
        <v>810</v>
      </c>
      <c r="C281" s="323">
        <v>32029.58</v>
      </c>
      <c r="D281" s="293"/>
      <c r="E281" s="111">
        <f t="shared" si="4"/>
        <v>32029.58</v>
      </c>
    </row>
    <row r="282" spans="1:5" s="9" customFormat="1" ht="22.5">
      <c r="A282" s="84">
        <v>515</v>
      </c>
      <c r="B282" s="294" t="s">
        <v>811</v>
      </c>
      <c r="C282" s="323">
        <v>15664.34</v>
      </c>
      <c r="D282" s="293"/>
      <c r="E282" s="111">
        <f t="shared" si="4"/>
        <v>15664.34</v>
      </c>
    </row>
    <row r="283" spans="1:5" s="9" customFormat="1" ht="12.75">
      <c r="A283" s="84">
        <v>515</v>
      </c>
      <c r="B283" s="150" t="s">
        <v>807</v>
      </c>
      <c r="C283" s="323">
        <v>3877.03</v>
      </c>
      <c r="D283" s="315"/>
      <c r="E283" s="111">
        <f t="shared" si="4"/>
        <v>3877.03</v>
      </c>
    </row>
    <row r="284" spans="1:5" s="9" customFormat="1" ht="12.75">
      <c r="A284" s="84">
        <v>515</v>
      </c>
      <c r="B284" s="150" t="s">
        <v>807</v>
      </c>
      <c r="C284" s="323">
        <v>3877.03</v>
      </c>
      <c r="D284" s="293"/>
      <c r="E284" s="111">
        <f t="shared" si="4"/>
        <v>3877.03</v>
      </c>
    </row>
    <row r="285" spans="1:5" s="9" customFormat="1" ht="12.75">
      <c r="A285" s="84">
        <v>515</v>
      </c>
      <c r="B285" s="150" t="s">
        <v>807</v>
      </c>
      <c r="C285" s="323">
        <v>3877.03</v>
      </c>
      <c r="D285" s="293"/>
      <c r="E285" s="111">
        <f t="shared" si="4"/>
        <v>3877.03</v>
      </c>
    </row>
    <row r="286" spans="1:5" s="9" customFormat="1" ht="12.75">
      <c r="A286" s="84">
        <v>515</v>
      </c>
      <c r="B286" s="150" t="s">
        <v>807</v>
      </c>
      <c r="C286" s="323">
        <v>3877.03</v>
      </c>
      <c r="D286" s="293"/>
      <c r="E286" s="111">
        <f t="shared" si="4"/>
        <v>3877.03</v>
      </c>
    </row>
    <row r="287" spans="1:5" s="9" customFormat="1" ht="12.75">
      <c r="A287" s="84"/>
      <c r="B287" s="150" t="s">
        <v>807</v>
      </c>
      <c r="C287" s="323">
        <v>3877.03</v>
      </c>
      <c r="D287" s="293"/>
      <c r="E287" s="111">
        <f t="shared" si="4"/>
        <v>3877.03</v>
      </c>
    </row>
    <row r="288" spans="1:5" s="9" customFormat="1" ht="12.75">
      <c r="A288" s="84">
        <v>515</v>
      </c>
      <c r="B288" s="150" t="s">
        <v>807</v>
      </c>
      <c r="C288" s="323">
        <v>3877.03</v>
      </c>
      <c r="D288" s="293"/>
      <c r="E288" s="111">
        <f t="shared" si="4"/>
        <v>3877.03</v>
      </c>
    </row>
    <row r="289" spans="1:5" s="9" customFormat="1" ht="12.75">
      <c r="A289" s="84">
        <v>515</v>
      </c>
      <c r="B289" s="150" t="s">
        <v>807</v>
      </c>
      <c r="C289" s="323">
        <v>3877.03</v>
      </c>
      <c r="D289" s="293"/>
      <c r="E289" s="111">
        <f t="shared" si="4"/>
        <v>3877.03</v>
      </c>
    </row>
    <row r="290" spans="1:5" s="9" customFormat="1" ht="12.75">
      <c r="A290" s="84">
        <v>515</v>
      </c>
      <c r="B290" s="150" t="s">
        <v>807</v>
      </c>
      <c r="C290" s="323">
        <v>3877.03</v>
      </c>
      <c r="D290" s="293"/>
      <c r="E290" s="111">
        <f t="shared" si="4"/>
        <v>3877.03</v>
      </c>
    </row>
    <row r="291" spans="1:5" s="9" customFormat="1" ht="12.75">
      <c r="A291" s="84">
        <v>515</v>
      </c>
      <c r="B291" s="150" t="s">
        <v>807</v>
      </c>
      <c r="C291" s="323">
        <v>3877.03</v>
      </c>
      <c r="D291" s="293"/>
      <c r="E291" s="111">
        <f t="shared" si="4"/>
        <v>3877.03</v>
      </c>
    </row>
    <row r="292" spans="1:5" s="9" customFormat="1" ht="12.75">
      <c r="A292" s="84">
        <v>515</v>
      </c>
      <c r="B292" s="150" t="s">
        <v>807</v>
      </c>
      <c r="C292" s="323">
        <v>3877.03</v>
      </c>
      <c r="D292" s="293"/>
      <c r="E292" s="111">
        <f t="shared" si="4"/>
        <v>3877.03</v>
      </c>
    </row>
    <row r="293" spans="1:5" s="9" customFormat="1" ht="12.75">
      <c r="A293" s="84">
        <v>515</v>
      </c>
      <c r="B293" s="150" t="s">
        <v>807</v>
      </c>
      <c r="C293" s="323">
        <v>3877.03</v>
      </c>
      <c r="D293" s="293"/>
      <c r="E293" s="111">
        <f t="shared" si="4"/>
        <v>3877.03</v>
      </c>
    </row>
    <row r="294" spans="1:5" s="9" customFormat="1" ht="12.75">
      <c r="A294" s="84">
        <v>515</v>
      </c>
      <c r="B294" s="150" t="s">
        <v>808</v>
      </c>
      <c r="C294" s="323">
        <v>3877.03</v>
      </c>
      <c r="D294" s="293"/>
      <c r="E294" s="111">
        <f t="shared" si="4"/>
        <v>3877.03</v>
      </c>
    </row>
    <row r="295" spans="1:5" s="9" customFormat="1" ht="12.75">
      <c r="A295" s="84">
        <v>515</v>
      </c>
      <c r="B295" s="150" t="s">
        <v>808</v>
      </c>
      <c r="C295" s="323">
        <v>3877.03</v>
      </c>
      <c r="D295" s="293"/>
      <c r="E295" s="111">
        <f t="shared" si="4"/>
        <v>3877.03</v>
      </c>
    </row>
    <row r="296" spans="1:5" s="9" customFormat="1" ht="12.75">
      <c r="A296" s="84">
        <v>515</v>
      </c>
      <c r="B296" s="150" t="s">
        <v>808</v>
      </c>
      <c r="C296" s="323">
        <v>3877.03</v>
      </c>
      <c r="D296" s="293"/>
      <c r="E296" s="111">
        <f t="shared" si="4"/>
        <v>3877.03</v>
      </c>
    </row>
    <row r="297" spans="1:5" s="9" customFormat="1" ht="12.75">
      <c r="A297" s="84">
        <v>515</v>
      </c>
      <c r="B297" s="150" t="s">
        <v>808</v>
      </c>
      <c r="C297" s="323">
        <v>3877.03</v>
      </c>
      <c r="D297" s="293"/>
      <c r="E297" s="111">
        <f t="shared" si="4"/>
        <v>3877.03</v>
      </c>
    </row>
    <row r="298" spans="1:5" s="9" customFormat="1" ht="22.5">
      <c r="A298" s="84">
        <v>515</v>
      </c>
      <c r="B298" s="294" t="s">
        <v>809</v>
      </c>
      <c r="C298" s="323">
        <v>5992.05</v>
      </c>
      <c r="D298" s="293"/>
      <c r="E298" s="111">
        <f t="shared" si="4"/>
        <v>5992.05</v>
      </c>
    </row>
    <row r="299" spans="1:5" s="9" customFormat="1" ht="22.5">
      <c r="A299" s="84">
        <v>515</v>
      </c>
      <c r="B299" s="294" t="s">
        <v>809</v>
      </c>
      <c r="C299" s="323">
        <v>5992.05</v>
      </c>
      <c r="D299" s="293"/>
      <c r="E299" s="111">
        <f t="shared" si="4"/>
        <v>5992.05</v>
      </c>
    </row>
    <row r="300" spans="1:5" s="9" customFormat="1" ht="22.5">
      <c r="A300" s="84">
        <v>515</v>
      </c>
      <c r="B300" s="294" t="s">
        <v>812</v>
      </c>
      <c r="C300" s="323">
        <v>15937.56</v>
      </c>
      <c r="D300" s="293"/>
      <c r="E300" s="111">
        <f t="shared" si="4"/>
        <v>15937.56</v>
      </c>
    </row>
    <row r="301" spans="1:5" s="9" customFormat="1" ht="22.5">
      <c r="A301" s="84">
        <v>515</v>
      </c>
      <c r="B301" s="294" t="s">
        <v>812</v>
      </c>
      <c r="C301" s="323">
        <v>15937.56</v>
      </c>
      <c r="D301" s="293"/>
      <c r="E301" s="111">
        <f t="shared" si="4"/>
        <v>15937.56</v>
      </c>
    </row>
    <row r="302" spans="1:5" s="9" customFormat="1" ht="22.5">
      <c r="A302" s="84">
        <v>515</v>
      </c>
      <c r="B302" s="294" t="s">
        <v>812</v>
      </c>
      <c r="C302" s="323">
        <v>15937.56</v>
      </c>
      <c r="D302" s="293"/>
      <c r="E302" s="111">
        <f t="shared" si="4"/>
        <v>15937.56</v>
      </c>
    </row>
    <row r="303" spans="1:5" s="9" customFormat="1" ht="22.5">
      <c r="A303" s="84">
        <v>515</v>
      </c>
      <c r="B303" s="294" t="s">
        <v>812</v>
      </c>
      <c r="C303" s="323">
        <v>15937.56</v>
      </c>
      <c r="D303" s="293"/>
      <c r="E303" s="111">
        <f t="shared" si="4"/>
        <v>15937.56</v>
      </c>
    </row>
    <row r="304" spans="1:5" s="9" customFormat="1" ht="22.5">
      <c r="A304" s="84">
        <v>515</v>
      </c>
      <c r="B304" s="294" t="s">
        <v>812</v>
      </c>
      <c r="C304" s="323">
        <v>15937.56</v>
      </c>
      <c r="D304" s="293"/>
      <c r="E304" s="111">
        <f t="shared" si="4"/>
        <v>15937.56</v>
      </c>
    </row>
    <row r="305" spans="1:5" s="9" customFormat="1" ht="22.5">
      <c r="A305" s="84">
        <v>515</v>
      </c>
      <c r="B305" s="294" t="s">
        <v>812</v>
      </c>
      <c r="C305" s="323">
        <v>15937.56</v>
      </c>
      <c r="D305" s="293"/>
      <c r="E305" s="111">
        <f t="shared" si="4"/>
        <v>15937.56</v>
      </c>
    </row>
    <row r="306" spans="1:5" s="9" customFormat="1" ht="22.5">
      <c r="A306" s="84">
        <v>515</v>
      </c>
      <c r="B306" s="294" t="s">
        <v>812</v>
      </c>
      <c r="C306" s="323">
        <v>15937.56</v>
      </c>
      <c r="D306" s="293"/>
      <c r="E306" s="111">
        <f t="shared" si="4"/>
        <v>15937.56</v>
      </c>
    </row>
    <row r="307" spans="1:5" s="9" customFormat="1" ht="22.5">
      <c r="A307" s="84">
        <v>515</v>
      </c>
      <c r="B307" s="294" t="s">
        <v>812</v>
      </c>
      <c r="C307" s="323">
        <v>15937.56</v>
      </c>
      <c r="D307" s="293"/>
      <c r="E307" s="111">
        <f t="shared" si="4"/>
        <v>15937.56</v>
      </c>
    </row>
    <row r="308" spans="1:5" s="9" customFormat="1" ht="22.5">
      <c r="A308" s="84">
        <v>515</v>
      </c>
      <c r="B308" s="294" t="s">
        <v>812</v>
      </c>
      <c r="C308" s="323">
        <v>15937.56</v>
      </c>
      <c r="D308" s="293"/>
      <c r="E308" s="111">
        <f t="shared" si="4"/>
        <v>15937.56</v>
      </c>
    </row>
    <row r="309" spans="1:5" s="9" customFormat="1" ht="22.5">
      <c r="A309" s="84">
        <v>515</v>
      </c>
      <c r="B309" s="294" t="s">
        <v>812</v>
      </c>
      <c r="C309" s="323">
        <v>15937.56</v>
      </c>
      <c r="D309" s="293"/>
      <c r="E309" s="111">
        <f t="shared" si="4"/>
        <v>15937.56</v>
      </c>
    </row>
    <row r="310" spans="1:5" s="9" customFormat="1" ht="22.5">
      <c r="A310" s="84">
        <v>515</v>
      </c>
      <c r="B310" s="294" t="s">
        <v>812</v>
      </c>
      <c r="C310" s="323">
        <v>15937.56</v>
      </c>
      <c r="D310" s="293"/>
      <c r="E310" s="111">
        <f t="shared" si="4"/>
        <v>15937.56</v>
      </c>
    </row>
    <row r="311" spans="1:5" s="9" customFormat="1" ht="22.5">
      <c r="A311" s="84">
        <v>515</v>
      </c>
      <c r="B311" s="294" t="s">
        <v>812</v>
      </c>
      <c r="C311" s="323">
        <v>15937.56</v>
      </c>
      <c r="D311" s="293"/>
      <c r="E311" s="111">
        <f t="shared" si="4"/>
        <v>15937.56</v>
      </c>
    </row>
    <row r="312" spans="1:5" s="9" customFormat="1" ht="22.5">
      <c r="A312" s="84">
        <v>515</v>
      </c>
      <c r="B312" s="294" t="s">
        <v>812</v>
      </c>
      <c r="C312" s="323">
        <v>15937.56</v>
      </c>
      <c r="D312" s="293"/>
      <c r="E312" s="111">
        <f t="shared" si="4"/>
        <v>15937.56</v>
      </c>
    </row>
    <row r="313" spans="1:5" s="9" customFormat="1" ht="22.5">
      <c r="A313" s="84">
        <v>515</v>
      </c>
      <c r="B313" s="294" t="s">
        <v>812</v>
      </c>
      <c r="C313" s="323">
        <v>15937.56</v>
      </c>
      <c r="D313" s="293"/>
      <c r="E313" s="111">
        <f t="shared" si="4"/>
        <v>15937.56</v>
      </c>
    </row>
    <row r="314" spans="1:5" s="9" customFormat="1" ht="22.5">
      <c r="A314" s="84">
        <v>515</v>
      </c>
      <c r="B314" s="294" t="s">
        <v>812</v>
      </c>
      <c r="C314" s="323">
        <v>15937.56</v>
      </c>
      <c r="D314" s="293"/>
      <c r="E314" s="111">
        <f t="shared" si="4"/>
        <v>15937.56</v>
      </c>
    </row>
    <row r="315" spans="1:5" s="9" customFormat="1" ht="22.5">
      <c r="A315" s="84">
        <v>515</v>
      </c>
      <c r="B315" s="294" t="s">
        <v>812</v>
      </c>
      <c r="C315" s="323">
        <v>15937.56</v>
      </c>
      <c r="D315" s="293"/>
      <c r="E315" s="111">
        <f t="shared" si="4"/>
        <v>15937.56</v>
      </c>
    </row>
    <row r="316" spans="1:5" s="9" customFormat="1" ht="22.5">
      <c r="A316" s="84">
        <v>515</v>
      </c>
      <c r="B316" s="294" t="s">
        <v>812</v>
      </c>
      <c r="C316" s="323">
        <v>15937.56</v>
      </c>
      <c r="D316" s="293"/>
      <c r="E316" s="111">
        <f t="shared" si="4"/>
        <v>15937.56</v>
      </c>
    </row>
    <row r="317" spans="1:5" s="9" customFormat="1" ht="22.5">
      <c r="A317" s="84">
        <v>515</v>
      </c>
      <c r="B317" s="294" t="s">
        <v>812</v>
      </c>
      <c r="C317" s="323">
        <v>15937.56</v>
      </c>
      <c r="D317" s="293"/>
      <c r="E317" s="111">
        <f t="shared" si="4"/>
        <v>15937.56</v>
      </c>
    </row>
    <row r="318" spans="1:5" s="9" customFormat="1" ht="22.5">
      <c r="A318" s="84">
        <v>515</v>
      </c>
      <c r="B318" s="294" t="s">
        <v>812</v>
      </c>
      <c r="C318" s="323">
        <v>15937.56</v>
      </c>
      <c r="D318" s="293"/>
      <c r="E318" s="111">
        <f t="shared" si="4"/>
        <v>15937.56</v>
      </c>
    </row>
    <row r="319" spans="1:5" s="9" customFormat="1" ht="22.5">
      <c r="A319" s="84">
        <v>515</v>
      </c>
      <c r="B319" s="294" t="s">
        <v>812</v>
      </c>
      <c r="C319" s="323">
        <v>15937.56</v>
      </c>
      <c r="D319" s="293"/>
      <c r="E319" s="111">
        <f t="shared" si="4"/>
        <v>15937.56</v>
      </c>
    </row>
    <row r="320" spans="1:5" s="9" customFormat="1" ht="22.5">
      <c r="A320" s="84">
        <v>515</v>
      </c>
      <c r="B320" s="294" t="s">
        <v>812</v>
      </c>
      <c r="C320" s="323">
        <v>15937.56</v>
      </c>
      <c r="D320" s="293"/>
      <c r="E320" s="111">
        <f t="shared" si="4"/>
        <v>15937.56</v>
      </c>
    </row>
    <row r="321" spans="1:5" s="9" customFormat="1" ht="22.5">
      <c r="A321" s="84">
        <v>515</v>
      </c>
      <c r="B321" s="294" t="s">
        <v>812</v>
      </c>
      <c r="C321" s="323">
        <v>15937.56</v>
      </c>
      <c r="D321" s="293"/>
      <c r="E321" s="111">
        <f t="shared" si="4"/>
        <v>15937.56</v>
      </c>
    </row>
    <row r="322" spans="1:5" s="9" customFormat="1" ht="22.5">
      <c r="A322" s="84">
        <v>515</v>
      </c>
      <c r="B322" s="294" t="s">
        <v>812</v>
      </c>
      <c r="C322" s="323">
        <v>15937.56</v>
      </c>
      <c r="D322" s="293"/>
      <c r="E322" s="111">
        <f t="shared" si="4"/>
        <v>15937.56</v>
      </c>
    </row>
    <row r="323" spans="1:5" s="9" customFormat="1" ht="22.5">
      <c r="A323" s="84">
        <v>515</v>
      </c>
      <c r="B323" s="294" t="s">
        <v>812</v>
      </c>
      <c r="C323" s="323">
        <v>15937.56</v>
      </c>
      <c r="D323" s="293"/>
      <c r="E323" s="111">
        <f t="shared" si="4"/>
        <v>15937.56</v>
      </c>
    </row>
    <row r="324" spans="1:5" s="9" customFormat="1" ht="22.5">
      <c r="A324" s="84">
        <v>515</v>
      </c>
      <c r="B324" s="294" t="s">
        <v>812</v>
      </c>
      <c r="C324" s="323">
        <v>15937.56</v>
      </c>
      <c r="D324" s="293"/>
      <c r="E324" s="111">
        <f t="shared" si="4"/>
        <v>15937.56</v>
      </c>
    </row>
    <row r="325" spans="1:5" s="9" customFormat="1" ht="22.5">
      <c r="A325" s="84">
        <v>515</v>
      </c>
      <c r="B325" s="294" t="s">
        <v>812</v>
      </c>
      <c r="C325" s="323">
        <v>15937.56</v>
      </c>
      <c r="D325" s="293"/>
      <c r="E325" s="111">
        <f t="shared" si="4"/>
        <v>15937.56</v>
      </c>
    </row>
    <row r="326" spans="1:5" s="9" customFormat="1" ht="22.5">
      <c r="A326" s="84">
        <v>515</v>
      </c>
      <c r="B326" s="294" t="s">
        <v>812</v>
      </c>
      <c r="C326" s="323">
        <v>15937.56</v>
      </c>
      <c r="D326" s="293"/>
      <c r="E326" s="111">
        <f t="shared" si="4"/>
        <v>15937.56</v>
      </c>
    </row>
    <row r="327" spans="1:5" s="9" customFormat="1" ht="22.5">
      <c r="A327" s="84">
        <v>515</v>
      </c>
      <c r="B327" s="294" t="s">
        <v>812</v>
      </c>
      <c r="C327" s="323">
        <v>15937.56</v>
      </c>
      <c r="D327" s="293"/>
      <c r="E327" s="111">
        <f t="shared" si="4"/>
        <v>15937.56</v>
      </c>
    </row>
    <row r="328" spans="1:5" s="9" customFormat="1" ht="22.5">
      <c r="A328" s="84">
        <v>515</v>
      </c>
      <c r="B328" s="294" t="s">
        <v>812</v>
      </c>
      <c r="C328" s="323">
        <v>15937.56</v>
      </c>
      <c r="D328" s="293"/>
      <c r="E328" s="111">
        <f t="shared" si="4"/>
        <v>15937.56</v>
      </c>
    </row>
    <row r="329" spans="1:5" s="9" customFormat="1" ht="22.5">
      <c r="A329" s="84">
        <v>515</v>
      </c>
      <c r="B329" s="294" t="s">
        <v>812</v>
      </c>
      <c r="C329" s="323">
        <v>15937.56</v>
      </c>
      <c r="D329" s="293"/>
      <c r="E329" s="111">
        <f aca="true" t="shared" si="5" ref="E329:E334">C329-D329</f>
        <v>15937.56</v>
      </c>
    </row>
    <row r="330" spans="1:5" s="9" customFormat="1" ht="22.5">
      <c r="A330" s="84">
        <v>515</v>
      </c>
      <c r="B330" s="294" t="s">
        <v>812</v>
      </c>
      <c r="C330" s="323">
        <v>15937.56</v>
      </c>
      <c r="D330" s="293"/>
      <c r="E330" s="111">
        <f t="shared" si="5"/>
        <v>15937.56</v>
      </c>
    </row>
    <row r="331" spans="1:5" s="9" customFormat="1" ht="22.5">
      <c r="A331" s="84">
        <v>515</v>
      </c>
      <c r="B331" s="294" t="s">
        <v>812</v>
      </c>
      <c r="C331" s="323">
        <v>15937.56</v>
      </c>
      <c r="D331" s="293"/>
      <c r="E331" s="111">
        <f t="shared" si="5"/>
        <v>15937.56</v>
      </c>
    </row>
    <row r="332" spans="1:5" s="9" customFormat="1" ht="22.5">
      <c r="A332" s="84">
        <v>515</v>
      </c>
      <c r="B332" s="294" t="s">
        <v>812</v>
      </c>
      <c r="C332" s="323">
        <v>15937.56</v>
      </c>
      <c r="D332" s="293"/>
      <c r="E332" s="111">
        <f t="shared" si="5"/>
        <v>15937.56</v>
      </c>
    </row>
    <row r="333" spans="1:5" s="9" customFormat="1" ht="22.5">
      <c r="A333" s="84">
        <v>515</v>
      </c>
      <c r="B333" s="294" t="s">
        <v>812</v>
      </c>
      <c r="C333" s="323">
        <v>15937.73</v>
      </c>
      <c r="D333" s="293"/>
      <c r="E333" s="111">
        <f t="shared" si="5"/>
        <v>15937.73</v>
      </c>
    </row>
    <row r="334" spans="1:5" s="9" customFormat="1" ht="22.5">
      <c r="A334" s="84">
        <v>515</v>
      </c>
      <c r="B334" s="294" t="s">
        <v>812</v>
      </c>
      <c r="C334" s="323">
        <v>15937.56</v>
      </c>
      <c r="D334" s="293"/>
      <c r="E334" s="111">
        <f t="shared" si="5"/>
        <v>15937.56</v>
      </c>
    </row>
    <row r="335" spans="1:5" s="9" customFormat="1" ht="22.5">
      <c r="A335" s="152">
        <v>515</v>
      </c>
      <c r="B335" s="294" t="s">
        <v>821</v>
      </c>
      <c r="C335" s="323">
        <f>45994*0.16+45994</f>
        <v>53353.04</v>
      </c>
      <c r="D335" s="293"/>
      <c r="E335" s="209">
        <f>C335-D335</f>
        <v>53353.04</v>
      </c>
    </row>
    <row r="336" spans="1:5" s="9" customFormat="1" ht="13.5" thickBot="1">
      <c r="A336" s="298">
        <v>515</v>
      </c>
      <c r="B336" s="299" t="s">
        <v>830</v>
      </c>
      <c r="C336" s="300">
        <v>2715.97</v>
      </c>
      <c r="D336" s="300"/>
      <c r="E336" s="209">
        <f>C336-D336</f>
        <v>2715.97</v>
      </c>
    </row>
    <row r="337" spans="1:5" s="9" customFormat="1" ht="13.5" thickBot="1">
      <c r="A337" s="199"/>
      <c r="B337" s="155" t="s">
        <v>66</v>
      </c>
      <c r="C337" s="157">
        <f>SUM(C8:C336)</f>
        <v>13295657.316400006</v>
      </c>
      <c r="D337" s="157">
        <f>SUM(D8:D335)</f>
        <v>6112057.610000002</v>
      </c>
      <c r="E337" s="157">
        <f>SUM(E8:E336)</f>
        <v>7183599.70639999</v>
      </c>
    </row>
    <row r="338" spans="1:5" s="9" customFormat="1" ht="12.75">
      <c r="A338" s="55"/>
      <c r="B338" s="54"/>
      <c r="C338" s="54"/>
      <c r="D338" s="54"/>
      <c r="E338" s="54"/>
    </row>
    <row r="339" spans="1:5" s="9" customFormat="1" ht="12.75">
      <c r="A339" s="55"/>
      <c r="B339" s="54"/>
      <c r="C339" s="54"/>
      <c r="D339" s="316"/>
      <c r="E339" s="54"/>
    </row>
    <row r="340" spans="1:5" s="9" customFormat="1" ht="12.75">
      <c r="A340" s="55"/>
      <c r="B340" s="54"/>
      <c r="C340" s="54"/>
      <c r="D340" s="319"/>
      <c r="E340" s="5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9"/>
  <sheetViews>
    <sheetView zoomScalePageLayoutView="0" workbookViewId="0" topLeftCell="A168">
      <selection activeCell="A170" sqref="A170:IV181"/>
    </sheetView>
  </sheetViews>
  <sheetFormatPr defaultColWidth="11.421875" defaultRowHeight="12.75"/>
  <cols>
    <col min="1" max="1" width="7.00390625" style="0" bestFit="1" customWidth="1"/>
    <col min="2" max="2" width="60.421875" style="0" customWidth="1"/>
    <col min="3" max="3" width="11.140625" style="0" bestFit="1" customWidth="1"/>
    <col min="4" max="4" width="14.7109375" style="0" customWidth="1"/>
    <col min="5" max="5" width="14.7109375" style="0" bestFit="1" customWidth="1"/>
  </cols>
  <sheetData>
    <row r="1" spans="1:5" ht="23.25">
      <c r="A1" s="326" t="s">
        <v>462</v>
      </c>
      <c r="B1" s="327"/>
      <c r="C1" s="327"/>
      <c r="D1" s="327"/>
      <c r="E1" s="327"/>
    </row>
    <row r="2" spans="1:5" ht="23.25">
      <c r="A2" s="328" t="s">
        <v>461</v>
      </c>
      <c r="B2" s="329"/>
      <c r="C2" s="329"/>
      <c r="D2" s="329"/>
      <c r="E2" s="329"/>
    </row>
    <row r="3" spans="1:5" ht="12.75">
      <c r="A3" s="42"/>
      <c r="B3" s="43"/>
      <c r="C3" s="44"/>
      <c r="D3" s="44"/>
      <c r="E3" s="44"/>
    </row>
    <row r="4" spans="1:5" ht="12.75">
      <c r="A4" s="330" t="s">
        <v>704</v>
      </c>
      <c r="B4" s="331"/>
      <c r="C4" s="332"/>
      <c r="D4" s="332"/>
      <c r="E4" s="332"/>
    </row>
    <row r="5" spans="1:5" ht="12.75" customHeight="1">
      <c r="A5" s="333" t="str">
        <f>'EQ. DE COMP. Y TEC (515 )'!A5:E5</f>
        <v>AL 26 DE DICIEMBRE  DE 2016</v>
      </c>
      <c r="B5" s="334"/>
      <c r="C5" s="334"/>
      <c r="D5" s="334"/>
      <c r="E5" s="334"/>
    </row>
    <row r="6" spans="1:5" ht="13.5" thickBot="1">
      <c r="A6" s="46"/>
      <c r="B6" s="47"/>
      <c r="C6" s="47"/>
      <c r="D6" s="47"/>
      <c r="E6" s="47"/>
    </row>
    <row r="7" spans="1:5" ht="34.5" thickBot="1">
      <c r="A7" s="275" t="s">
        <v>692</v>
      </c>
      <c r="B7" s="40" t="s">
        <v>416</v>
      </c>
      <c r="C7" s="276" t="s">
        <v>696</v>
      </c>
      <c r="D7" s="192" t="s">
        <v>723</v>
      </c>
      <c r="E7" s="192" t="s">
        <v>697</v>
      </c>
    </row>
    <row r="8" spans="1:5" ht="12.75">
      <c r="A8" s="96">
        <v>519</v>
      </c>
      <c r="B8" s="291" t="s">
        <v>326</v>
      </c>
      <c r="C8" s="197">
        <v>1777.6</v>
      </c>
      <c r="D8" s="197"/>
      <c r="E8" s="200">
        <f aca="true" t="shared" si="0" ref="E8:E39">C8-D8</f>
        <v>1777.6</v>
      </c>
    </row>
    <row r="9" spans="1:5" ht="12.75">
      <c r="A9" s="100">
        <v>519</v>
      </c>
      <c r="B9" s="83" t="s">
        <v>326</v>
      </c>
      <c r="C9" s="74">
        <v>1999.8</v>
      </c>
      <c r="D9" s="74"/>
      <c r="E9" s="201">
        <f t="shared" si="0"/>
        <v>1999.8</v>
      </c>
    </row>
    <row r="10" spans="1:5" ht="12.75">
      <c r="A10" s="100">
        <v>519</v>
      </c>
      <c r="B10" s="83" t="s">
        <v>158</v>
      </c>
      <c r="C10" s="74">
        <v>647.9</v>
      </c>
      <c r="D10" s="74"/>
      <c r="E10" s="201">
        <f t="shared" si="0"/>
        <v>647.9</v>
      </c>
    </row>
    <row r="11" spans="1:5" ht="12.75">
      <c r="A11" s="100">
        <v>519</v>
      </c>
      <c r="B11" s="83" t="s">
        <v>116</v>
      </c>
      <c r="C11" s="74">
        <v>1847.66</v>
      </c>
      <c r="D11" s="74"/>
      <c r="E11" s="201">
        <f t="shared" si="0"/>
        <v>1847.66</v>
      </c>
    </row>
    <row r="12" spans="1:5" ht="12.75">
      <c r="A12" s="100">
        <v>519</v>
      </c>
      <c r="B12" s="83" t="s">
        <v>244</v>
      </c>
      <c r="C12" s="74">
        <v>7203</v>
      </c>
      <c r="D12" s="74"/>
      <c r="E12" s="201">
        <f t="shared" si="0"/>
        <v>7203</v>
      </c>
    </row>
    <row r="13" spans="1:5" ht="12.75">
      <c r="A13" s="100">
        <v>519</v>
      </c>
      <c r="B13" s="83" t="s">
        <v>269</v>
      </c>
      <c r="C13" s="74">
        <v>3103.42</v>
      </c>
      <c r="D13" s="74"/>
      <c r="E13" s="201">
        <f t="shared" si="0"/>
        <v>3103.42</v>
      </c>
    </row>
    <row r="14" spans="1:5" ht="12.75">
      <c r="A14" s="100">
        <v>519</v>
      </c>
      <c r="B14" s="83" t="s">
        <v>108</v>
      </c>
      <c r="C14" s="74">
        <v>1005.95</v>
      </c>
      <c r="D14" s="74"/>
      <c r="E14" s="201">
        <f t="shared" si="0"/>
        <v>1005.95</v>
      </c>
    </row>
    <row r="15" spans="1:5" ht="12.75">
      <c r="A15" s="100">
        <v>519</v>
      </c>
      <c r="B15" s="83" t="s">
        <v>112</v>
      </c>
      <c r="C15" s="74">
        <v>5175</v>
      </c>
      <c r="D15" s="74">
        <v>2588</v>
      </c>
      <c r="E15" s="201">
        <f t="shared" si="0"/>
        <v>2587</v>
      </c>
    </row>
    <row r="16" spans="1:5" ht="12.75">
      <c r="A16" s="100">
        <v>519</v>
      </c>
      <c r="B16" s="292" t="s">
        <v>47</v>
      </c>
      <c r="C16" s="74">
        <v>3103.42</v>
      </c>
      <c r="D16" s="74"/>
      <c r="E16" s="201">
        <f t="shared" si="0"/>
        <v>3103.42</v>
      </c>
    </row>
    <row r="17" spans="1:5" ht="12.75">
      <c r="A17" s="100">
        <v>519</v>
      </c>
      <c r="B17" s="83" t="s">
        <v>146</v>
      </c>
      <c r="C17" s="74">
        <v>2760</v>
      </c>
      <c r="D17" s="74"/>
      <c r="E17" s="201">
        <f t="shared" si="0"/>
        <v>2760</v>
      </c>
    </row>
    <row r="18" spans="1:5" ht="12.75">
      <c r="A18" s="100">
        <v>519</v>
      </c>
      <c r="B18" s="83" t="s">
        <v>293</v>
      </c>
      <c r="C18" s="78">
        <v>1015</v>
      </c>
      <c r="D18" s="78"/>
      <c r="E18" s="201">
        <f t="shared" si="0"/>
        <v>1015</v>
      </c>
    </row>
    <row r="19" spans="1:5" ht="12.75">
      <c r="A19" s="100">
        <v>519</v>
      </c>
      <c r="B19" s="83" t="s">
        <v>380</v>
      </c>
      <c r="C19" s="78">
        <v>10200</v>
      </c>
      <c r="D19" s="78"/>
      <c r="E19" s="201">
        <f t="shared" si="0"/>
        <v>10200</v>
      </c>
    </row>
    <row r="20" spans="1:5" ht="12.75">
      <c r="A20" s="100">
        <v>519</v>
      </c>
      <c r="B20" s="83" t="s">
        <v>164</v>
      </c>
      <c r="C20" s="78">
        <v>9006</v>
      </c>
      <c r="D20" s="78"/>
      <c r="E20" s="201">
        <f t="shared" si="0"/>
        <v>9006</v>
      </c>
    </row>
    <row r="21" spans="1:5" ht="12.75">
      <c r="A21" s="100">
        <v>519</v>
      </c>
      <c r="B21" s="83" t="s">
        <v>730</v>
      </c>
      <c r="C21" s="78">
        <v>191880</v>
      </c>
      <c r="D21" s="78">
        <f>8264.35+6104.35+6353+8130.87+15006.19+22500+6750+19990+47391.61</f>
        <v>140490.37</v>
      </c>
      <c r="E21" s="201">
        <f t="shared" si="0"/>
        <v>51389.630000000005</v>
      </c>
    </row>
    <row r="22" spans="1:5" ht="12.75">
      <c r="A22" s="100">
        <v>519</v>
      </c>
      <c r="B22" s="83" t="s">
        <v>154</v>
      </c>
      <c r="C22" s="74">
        <v>7314</v>
      </c>
      <c r="D22" s="74"/>
      <c r="E22" s="201">
        <f t="shared" si="0"/>
        <v>7314</v>
      </c>
    </row>
    <row r="23" spans="1:5" ht="12.75">
      <c r="A23" s="100">
        <v>519</v>
      </c>
      <c r="B23" s="83" t="s">
        <v>155</v>
      </c>
      <c r="C23" s="74">
        <v>1725</v>
      </c>
      <c r="D23" s="74">
        <v>863</v>
      </c>
      <c r="E23" s="201">
        <f t="shared" si="0"/>
        <v>862</v>
      </c>
    </row>
    <row r="24" spans="1:5" ht="12.75">
      <c r="A24" s="100">
        <v>519</v>
      </c>
      <c r="B24" s="83" t="s">
        <v>155</v>
      </c>
      <c r="C24" s="74">
        <v>1725</v>
      </c>
      <c r="D24" s="74"/>
      <c r="E24" s="201">
        <f t="shared" si="0"/>
        <v>1725</v>
      </c>
    </row>
    <row r="25" spans="1:5" ht="12.75">
      <c r="A25" s="100">
        <v>519</v>
      </c>
      <c r="B25" s="83" t="s">
        <v>508</v>
      </c>
      <c r="C25" s="74">
        <v>2944</v>
      </c>
      <c r="D25" s="74"/>
      <c r="E25" s="201">
        <f t="shared" si="0"/>
        <v>2944</v>
      </c>
    </row>
    <row r="26" spans="1:5" ht="12.75">
      <c r="A26" s="100">
        <v>519</v>
      </c>
      <c r="B26" s="83" t="s">
        <v>392</v>
      </c>
      <c r="C26" s="79">
        <v>1975</v>
      </c>
      <c r="D26" s="79"/>
      <c r="E26" s="201">
        <f t="shared" si="0"/>
        <v>1975</v>
      </c>
    </row>
    <row r="27" spans="1:5" ht="12.75">
      <c r="A27" s="100">
        <v>519</v>
      </c>
      <c r="B27" s="83" t="s">
        <v>51</v>
      </c>
      <c r="C27" s="79">
        <v>1400</v>
      </c>
      <c r="D27" s="79"/>
      <c r="E27" s="201">
        <f t="shared" si="0"/>
        <v>1400</v>
      </c>
    </row>
    <row r="28" spans="1:5" ht="12.75">
      <c r="A28" s="100">
        <v>519</v>
      </c>
      <c r="B28" s="83" t="s">
        <v>117</v>
      </c>
      <c r="C28" s="79">
        <v>13790</v>
      </c>
      <c r="D28" s="79">
        <v>4735.21</v>
      </c>
      <c r="E28" s="201">
        <f t="shared" si="0"/>
        <v>9054.79</v>
      </c>
    </row>
    <row r="29" spans="1:5" ht="12.75">
      <c r="A29" s="100">
        <v>519</v>
      </c>
      <c r="B29" s="83" t="s">
        <v>118</v>
      </c>
      <c r="C29" s="79">
        <v>2302</v>
      </c>
      <c r="D29" s="79"/>
      <c r="E29" s="201">
        <f t="shared" si="0"/>
        <v>2302</v>
      </c>
    </row>
    <row r="30" spans="1:5" ht="12.75">
      <c r="A30" s="100">
        <v>519</v>
      </c>
      <c r="B30" s="83" t="s">
        <v>119</v>
      </c>
      <c r="C30" s="79">
        <v>152173.9</v>
      </c>
      <c r="D30" s="79">
        <f>9847+5247+73428+4680+4680+1791.37</f>
        <v>99673.37</v>
      </c>
      <c r="E30" s="201">
        <f t="shared" si="0"/>
        <v>52500.53</v>
      </c>
    </row>
    <row r="31" spans="1:5" ht="12.75">
      <c r="A31" s="100">
        <v>519</v>
      </c>
      <c r="B31" s="83" t="s">
        <v>59</v>
      </c>
      <c r="C31" s="79">
        <v>4289.24</v>
      </c>
      <c r="D31" s="79"/>
      <c r="E31" s="201">
        <f t="shared" si="0"/>
        <v>4289.24</v>
      </c>
    </row>
    <row r="32" spans="1:5" ht="12.75">
      <c r="A32" s="100">
        <v>519</v>
      </c>
      <c r="B32" s="83" t="s">
        <v>318</v>
      </c>
      <c r="C32" s="79">
        <v>340</v>
      </c>
      <c r="D32" s="79"/>
      <c r="E32" s="201">
        <f t="shared" si="0"/>
        <v>340</v>
      </c>
    </row>
    <row r="33" spans="1:5" ht="12.75">
      <c r="A33" s="100">
        <v>519</v>
      </c>
      <c r="B33" s="83" t="s">
        <v>61</v>
      </c>
      <c r="C33" s="79">
        <v>4555</v>
      </c>
      <c r="D33" s="79"/>
      <c r="E33" s="201">
        <f t="shared" si="0"/>
        <v>4555</v>
      </c>
    </row>
    <row r="34" spans="1:5" ht="12.75">
      <c r="A34" s="100">
        <v>519</v>
      </c>
      <c r="B34" s="83" t="s">
        <v>336</v>
      </c>
      <c r="C34" s="79">
        <v>2380.5</v>
      </c>
      <c r="D34" s="79"/>
      <c r="E34" s="201">
        <f t="shared" si="0"/>
        <v>2380.5</v>
      </c>
    </row>
    <row r="35" spans="1:5" ht="12.75">
      <c r="A35" s="100">
        <v>519</v>
      </c>
      <c r="B35" s="83" t="s">
        <v>392</v>
      </c>
      <c r="C35" s="78">
        <v>16068</v>
      </c>
      <c r="D35" s="78">
        <v>4735.21</v>
      </c>
      <c r="E35" s="201">
        <f t="shared" si="0"/>
        <v>11332.79</v>
      </c>
    </row>
    <row r="36" spans="1:5" ht="12.75">
      <c r="A36" s="100">
        <v>519</v>
      </c>
      <c r="B36" s="83" t="s">
        <v>270</v>
      </c>
      <c r="C36" s="78">
        <v>4162.6</v>
      </c>
      <c r="D36" s="78"/>
      <c r="E36" s="201">
        <f t="shared" si="0"/>
        <v>4162.6</v>
      </c>
    </row>
    <row r="37" spans="1:5" ht="12.75">
      <c r="A37" s="100">
        <v>519</v>
      </c>
      <c r="B37" s="83" t="s">
        <v>271</v>
      </c>
      <c r="C37" s="78">
        <v>1950</v>
      </c>
      <c r="D37" s="78"/>
      <c r="E37" s="201">
        <f t="shared" si="0"/>
        <v>1950</v>
      </c>
    </row>
    <row r="38" spans="1:5" ht="12.75">
      <c r="A38" s="100">
        <v>519</v>
      </c>
      <c r="B38" s="83" t="s">
        <v>273</v>
      </c>
      <c r="C38" s="78">
        <v>3615.3</v>
      </c>
      <c r="D38" s="78"/>
      <c r="E38" s="201">
        <f t="shared" si="0"/>
        <v>3615.3</v>
      </c>
    </row>
    <row r="39" spans="1:5" ht="12.75">
      <c r="A39" s="100">
        <v>519</v>
      </c>
      <c r="B39" s="83" t="s">
        <v>13</v>
      </c>
      <c r="C39" s="78">
        <v>1651.3</v>
      </c>
      <c r="D39" s="78"/>
      <c r="E39" s="201">
        <f t="shared" si="0"/>
        <v>1651.3</v>
      </c>
    </row>
    <row r="40" spans="1:5" ht="12.75">
      <c r="A40" s="100">
        <v>519</v>
      </c>
      <c r="B40" s="83" t="s">
        <v>222</v>
      </c>
      <c r="C40" s="78">
        <v>3093.59</v>
      </c>
      <c r="D40" s="78"/>
      <c r="E40" s="201">
        <f aca="true" t="shared" si="1" ref="E40:E64">C40-D40</f>
        <v>3093.59</v>
      </c>
    </row>
    <row r="41" spans="1:5" ht="12.75">
      <c r="A41" s="100">
        <v>519</v>
      </c>
      <c r="B41" s="83" t="s">
        <v>359</v>
      </c>
      <c r="C41" s="78">
        <v>13112.69</v>
      </c>
      <c r="D41" s="78"/>
      <c r="E41" s="201">
        <f t="shared" si="1"/>
        <v>13112.69</v>
      </c>
    </row>
    <row r="42" spans="1:5" ht="12.75">
      <c r="A42" s="100">
        <v>519</v>
      </c>
      <c r="B42" s="83" t="s">
        <v>431</v>
      </c>
      <c r="C42" s="78">
        <v>193560</v>
      </c>
      <c r="D42" s="78"/>
      <c r="E42" s="201">
        <f t="shared" si="1"/>
        <v>193560</v>
      </c>
    </row>
    <row r="43" spans="1:5" ht="12.75">
      <c r="A43" s="100">
        <v>519</v>
      </c>
      <c r="B43" s="83" t="s">
        <v>432</v>
      </c>
      <c r="C43" s="78">
        <v>18500</v>
      </c>
      <c r="D43" s="78"/>
      <c r="E43" s="201">
        <f t="shared" si="1"/>
        <v>18500</v>
      </c>
    </row>
    <row r="44" spans="1:5" ht="12.75">
      <c r="A44" s="100">
        <v>519</v>
      </c>
      <c r="B44" s="83" t="s">
        <v>433</v>
      </c>
      <c r="C44" s="78">
        <v>38200</v>
      </c>
      <c r="D44" s="78"/>
      <c r="E44" s="201">
        <f t="shared" si="1"/>
        <v>38200</v>
      </c>
    </row>
    <row r="45" spans="1:5" ht="12.75">
      <c r="A45" s="100">
        <v>519</v>
      </c>
      <c r="B45" s="83" t="s">
        <v>434</v>
      </c>
      <c r="C45" s="78">
        <v>10000</v>
      </c>
      <c r="D45" s="78"/>
      <c r="E45" s="201">
        <f t="shared" si="1"/>
        <v>10000</v>
      </c>
    </row>
    <row r="46" spans="1:5" ht="12.75">
      <c r="A46" s="100">
        <v>519</v>
      </c>
      <c r="B46" s="83" t="s">
        <v>353</v>
      </c>
      <c r="C46" s="78">
        <v>726.6500000000001</v>
      </c>
      <c r="D46" s="78"/>
      <c r="E46" s="201">
        <f t="shared" si="1"/>
        <v>726.6500000000001</v>
      </c>
    </row>
    <row r="47" spans="1:5" ht="12.75">
      <c r="A47" s="100">
        <v>519</v>
      </c>
      <c r="B47" s="83" t="s">
        <v>438</v>
      </c>
      <c r="C47" s="78">
        <v>5200</v>
      </c>
      <c r="D47" s="78"/>
      <c r="E47" s="201">
        <f t="shared" si="1"/>
        <v>5200</v>
      </c>
    </row>
    <row r="48" spans="1:5" ht="12.75">
      <c r="A48" s="100">
        <v>519</v>
      </c>
      <c r="B48" s="83" t="s">
        <v>440</v>
      </c>
      <c r="C48" s="78">
        <v>17500</v>
      </c>
      <c r="D48" s="78">
        <v>10631.25</v>
      </c>
      <c r="E48" s="201">
        <f t="shared" si="1"/>
        <v>6868.75</v>
      </c>
    </row>
    <row r="49" spans="1:5" ht="12.75">
      <c r="A49" s="100">
        <v>519</v>
      </c>
      <c r="B49" s="83" t="s">
        <v>441</v>
      </c>
      <c r="C49" s="78">
        <v>7189</v>
      </c>
      <c r="D49" s="78"/>
      <c r="E49" s="201">
        <f t="shared" si="1"/>
        <v>7189</v>
      </c>
    </row>
    <row r="50" spans="1:5" ht="12.75">
      <c r="A50" s="100">
        <v>519</v>
      </c>
      <c r="B50" s="83" t="s">
        <v>475</v>
      </c>
      <c r="C50" s="78">
        <v>11800</v>
      </c>
      <c r="D50" s="78">
        <v>4818.33</v>
      </c>
      <c r="E50" s="201">
        <f t="shared" si="1"/>
        <v>6981.67</v>
      </c>
    </row>
    <row r="51" spans="1:5" ht="12.75">
      <c r="A51" s="100">
        <v>519</v>
      </c>
      <c r="B51" s="83" t="s">
        <v>544</v>
      </c>
      <c r="C51" s="81">
        <v>11000</v>
      </c>
      <c r="D51" s="81"/>
      <c r="E51" s="201">
        <f t="shared" si="1"/>
        <v>11000</v>
      </c>
    </row>
    <row r="52" spans="1:5" ht="12.75">
      <c r="A52" s="100">
        <v>519</v>
      </c>
      <c r="B52" s="83" t="s">
        <v>632</v>
      </c>
      <c r="C52" s="81">
        <v>10532.8</v>
      </c>
      <c r="D52" s="81"/>
      <c r="E52" s="201">
        <f t="shared" si="1"/>
        <v>10532.8</v>
      </c>
    </row>
    <row r="53" spans="1:5" ht="12.75">
      <c r="A53" s="100">
        <v>519</v>
      </c>
      <c r="B53" s="83" t="s">
        <v>632</v>
      </c>
      <c r="C53" s="81">
        <v>10532.8</v>
      </c>
      <c r="D53" s="81"/>
      <c r="E53" s="201">
        <f t="shared" si="1"/>
        <v>10532.8</v>
      </c>
    </row>
    <row r="54" spans="1:5" ht="12.75">
      <c r="A54" s="100">
        <v>519</v>
      </c>
      <c r="B54" s="292" t="s">
        <v>415</v>
      </c>
      <c r="C54" s="81">
        <v>11170</v>
      </c>
      <c r="D54" s="81"/>
      <c r="E54" s="201">
        <f t="shared" si="1"/>
        <v>11170</v>
      </c>
    </row>
    <row r="55" spans="1:5" ht="12.75">
      <c r="A55" s="100">
        <v>519</v>
      </c>
      <c r="B55" s="292" t="s">
        <v>157</v>
      </c>
      <c r="C55" s="81">
        <v>6565</v>
      </c>
      <c r="D55" s="81"/>
      <c r="E55" s="201">
        <f t="shared" si="1"/>
        <v>6565</v>
      </c>
    </row>
    <row r="56" spans="1:5" ht="12.75">
      <c r="A56" s="100">
        <v>519</v>
      </c>
      <c r="B56" s="83" t="s">
        <v>288</v>
      </c>
      <c r="C56" s="81">
        <v>104.99</v>
      </c>
      <c r="D56" s="81"/>
      <c r="E56" s="201">
        <f t="shared" si="1"/>
        <v>104.99</v>
      </c>
    </row>
    <row r="57" spans="1:5" ht="12.75">
      <c r="A57" s="100">
        <v>519</v>
      </c>
      <c r="B57" s="83" t="s">
        <v>289</v>
      </c>
      <c r="C57" s="81">
        <v>360</v>
      </c>
      <c r="D57" s="81"/>
      <c r="E57" s="201">
        <f t="shared" si="1"/>
        <v>360</v>
      </c>
    </row>
    <row r="58" spans="1:5" ht="12.75">
      <c r="A58" s="100">
        <v>519</v>
      </c>
      <c r="B58" s="83" t="s">
        <v>365</v>
      </c>
      <c r="C58" s="81">
        <v>7972.81</v>
      </c>
      <c r="D58" s="81"/>
      <c r="E58" s="201">
        <f t="shared" si="1"/>
        <v>7972.81</v>
      </c>
    </row>
    <row r="59" spans="1:5" ht="12.75">
      <c r="A59" s="100">
        <v>519</v>
      </c>
      <c r="B59" s="83" t="s">
        <v>403</v>
      </c>
      <c r="C59" s="81">
        <v>1680</v>
      </c>
      <c r="D59" s="81"/>
      <c r="E59" s="201">
        <f t="shared" si="1"/>
        <v>1680</v>
      </c>
    </row>
    <row r="60" spans="1:5" ht="12.75">
      <c r="A60" s="100">
        <v>519</v>
      </c>
      <c r="B60" s="83" t="s">
        <v>284</v>
      </c>
      <c r="C60" s="81">
        <v>54080</v>
      </c>
      <c r="D60" s="81">
        <v>6760</v>
      </c>
      <c r="E60" s="201">
        <f t="shared" si="1"/>
        <v>47320</v>
      </c>
    </row>
    <row r="61" spans="1:5" ht="12.75">
      <c r="A61" s="100">
        <v>519</v>
      </c>
      <c r="B61" s="273" t="s">
        <v>496</v>
      </c>
      <c r="C61" s="109">
        <v>1885</v>
      </c>
      <c r="D61" s="109"/>
      <c r="E61" s="201">
        <f t="shared" si="1"/>
        <v>1885</v>
      </c>
    </row>
    <row r="62" spans="1:5" ht="12.75">
      <c r="A62" s="100">
        <v>519</v>
      </c>
      <c r="B62" s="233" t="s">
        <v>643</v>
      </c>
      <c r="C62" s="110">
        <v>10532.8</v>
      </c>
      <c r="D62" s="110"/>
      <c r="E62" s="201">
        <f t="shared" si="1"/>
        <v>10532.8</v>
      </c>
    </row>
    <row r="63" spans="1:5" ht="12.75">
      <c r="A63" s="100">
        <v>519</v>
      </c>
      <c r="B63" s="292" t="s">
        <v>695</v>
      </c>
      <c r="C63" s="106">
        <v>295</v>
      </c>
      <c r="D63" s="106"/>
      <c r="E63" s="201">
        <f t="shared" si="1"/>
        <v>295</v>
      </c>
    </row>
    <row r="64" spans="1:5" ht="12.75">
      <c r="A64" s="100">
        <v>519</v>
      </c>
      <c r="B64" s="83" t="s">
        <v>727</v>
      </c>
      <c r="C64" s="81">
        <v>2537.6</v>
      </c>
      <c r="D64" s="81"/>
      <c r="E64" s="201">
        <f t="shared" si="1"/>
        <v>2537.6</v>
      </c>
    </row>
    <row r="65" spans="1:5" ht="12.75">
      <c r="A65" s="280">
        <v>519</v>
      </c>
      <c r="B65" s="233" t="s">
        <v>765</v>
      </c>
      <c r="C65" s="81">
        <v>2236.25</v>
      </c>
      <c r="D65" s="81"/>
      <c r="E65" s="201">
        <f aca="true" t="shared" si="2" ref="E65:E159">C65-D65</f>
        <v>2236.25</v>
      </c>
    </row>
    <row r="66" spans="1:5" ht="12.75">
      <c r="A66" s="280">
        <v>519</v>
      </c>
      <c r="B66" s="233" t="s">
        <v>765</v>
      </c>
      <c r="C66" s="81">
        <v>2236.25</v>
      </c>
      <c r="D66" s="81"/>
      <c r="E66" s="201">
        <f t="shared" si="2"/>
        <v>2236.25</v>
      </c>
    </row>
    <row r="67" spans="1:5" ht="12.75">
      <c r="A67" s="280">
        <v>519</v>
      </c>
      <c r="B67" s="233" t="s">
        <v>765</v>
      </c>
      <c r="C67" s="81">
        <v>2236.25</v>
      </c>
      <c r="D67" s="81">
        <v>378.9</v>
      </c>
      <c r="E67" s="201">
        <f t="shared" si="2"/>
        <v>1857.35</v>
      </c>
    </row>
    <row r="68" spans="1:5" ht="12.75">
      <c r="A68" s="280">
        <v>519</v>
      </c>
      <c r="B68" s="233" t="s">
        <v>765</v>
      </c>
      <c r="C68" s="81">
        <v>2236.25</v>
      </c>
      <c r="D68" s="81"/>
      <c r="E68" s="201">
        <f t="shared" si="2"/>
        <v>2236.25</v>
      </c>
    </row>
    <row r="69" spans="1:5" ht="12.75">
      <c r="A69" s="280">
        <v>519</v>
      </c>
      <c r="B69" s="233" t="s">
        <v>765</v>
      </c>
      <c r="C69" s="81">
        <v>2236.25</v>
      </c>
      <c r="D69" s="81"/>
      <c r="E69" s="201">
        <f t="shared" si="2"/>
        <v>2236.25</v>
      </c>
    </row>
    <row r="70" spans="1:5" ht="12.75">
      <c r="A70" s="280">
        <v>519</v>
      </c>
      <c r="B70" s="233" t="s">
        <v>766</v>
      </c>
      <c r="C70" s="81">
        <v>4747.65</v>
      </c>
      <c r="D70" s="81"/>
      <c r="E70" s="201">
        <f t="shared" si="2"/>
        <v>4747.65</v>
      </c>
    </row>
    <row r="71" spans="1:5" ht="12.75">
      <c r="A71" s="280">
        <v>519</v>
      </c>
      <c r="B71" s="233" t="s">
        <v>766</v>
      </c>
      <c r="C71" s="81">
        <v>4747.65</v>
      </c>
      <c r="D71" s="81"/>
      <c r="E71" s="201">
        <f t="shared" si="2"/>
        <v>4747.65</v>
      </c>
    </row>
    <row r="72" spans="1:5" ht="22.5">
      <c r="A72" s="280">
        <v>519</v>
      </c>
      <c r="B72" s="233" t="s">
        <v>767</v>
      </c>
      <c r="C72" s="81">
        <v>6458.88</v>
      </c>
      <c r="D72" s="81">
        <v>6457.88</v>
      </c>
      <c r="E72" s="201">
        <f t="shared" si="2"/>
        <v>1</v>
      </c>
    </row>
    <row r="73" spans="1:5" ht="22.5">
      <c r="A73" s="280">
        <v>519</v>
      </c>
      <c r="B73" s="233" t="s">
        <v>767</v>
      </c>
      <c r="C73" s="81">
        <v>6458.88</v>
      </c>
      <c r="D73" s="81">
        <v>6457.88</v>
      </c>
      <c r="E73" s="201">
        <f t="shared" si="2"/>
        <v>1</v>
      </c>
    </row>
    <row r="74" spans="1:5" ht="22.5">
      <c r="A74" s="280">
        <v>519</v>
      </c>
      <c r="B74" s="233" t="s">
        <v>767</v>
      </c>
      <c r="C74" s="81">
        <v>6458.88</v>
      </c>
      <c r="D74" s="81">
        <v>6457.88</v>
      </c>
      <c r="E74" s="201">
        <f t="shared" si="2"/>
        <v>1</v>
      </c>
    </row>
    <row r="75" spans="1:5" ht="22.5">
      <c r="A75" s="280">
        <v>519</v>
      </c>
      <c r="B75" s="233" t="s">
        <v>767</v>
      </c>
      <c r="C75" s="81">
        <v>6458.88</v>
      </c>
      <c r="D75" s="81">
        <v>6457.88</v>
      </c>
      <c r="E75" s="201">
        <f t="shared" si="2"/>
        <v>1</v>
      </c>
    </row>
    <row r="76" spans="1:5" ht="22.5">
      <c r="A76" s="280">
        <v>519</v>
      </c>
      <c r="B76" s="233" t="s">
        <v>767</v>
      </c>
      <c r="C76" s="81">
        <v>6458.88</v>
      </c>
      <c r="D76" s="81">
        <v>6457.88</v>
      </c>
      <c r="E76" s="201">
        <f t="shared" si="2"/>
        <v>1</v>
      </c>
    </row>
    <row r="77" spans="1:5" ht="22.5">
      <c r="A77" s="280">
        <v>519</v>
      </c>
      <c r="B77" s="233" t="s">
        <v>767</v>
      </c>
      <c r="C77" s="81">
        <v>6458.88</v>
      </c>
      <c r="D77" s="81">
        <v>6457.88</v>
      </c>
      <c r="E77" s="201">
        <f t="shared" si="2"/>
        <v>1</v>
      </c>
    </row>
    <row r="78" spans="1:5" ht="22.5">
      <c r="A78" s="280">
        <v>519</v>
      </c>
      <c r="B78" s="233" t="s">
        <v>767</v>
      </c>
      <c r="C78" s="81">
        <v>6458.88</v>
      </c>
      <c r="D78" s="81">
        <v>6457.88</v>
      </c>
      <c r="E78" s="201">
        <f t="shared" si="2"/>
        <v>1</v>
      </c>
    </row>
    <row r="79" spans="1:5" ht="22.5">
      <c r="A79" s="280">
        <v>519</v>
      </c>
      <c r="B79" s="233" t="s">
        <v>767</v>
      </c>
      <c r="C79" s="81">
        <v>6458.88</v>
      </c>
      <c r="D79" s="81">
        <v>6457.88</v>
      </c>
      <c r="E79" s="201">
        <f t="shared" si="2"/>
        <v>1</v>
      </c>
    </row>
    <row r="80" spans="1:5" ht="22.5">
      <c r="A80" s="280">
        <v>519</v>
      </c>
      <c r="B80" s="233" t="s">
        <v>767</v>
      </c>
      <c r="C80" s="81">
        <v>6458.88</v>
      </c>
      <c r="D80" s="81">
        <v>6457.88</v>
      </c>
      <c r="E80" s="201">
        <f t="shared" si="2"/>
        <v>1</v>
      </c>
    </row>
    <row r="81" spans="1:5" ht="22.5">
      <c r="A81" s="280">
        <v>519</v>
      </c>
      <c r="B81" s="233" t="s">
        <v>767</v>
      </c>
      <c r="C81" s="81">
        <v>6458.88</v>
      </c>
      <c r="D81" s="81"/>
      <c r="E81" s="201">
        <f t="shared" si="2"/>
        <v>6458.88</v>
      </c>
    </row>
    <row r="82" spans="1:5" ht="22.5">
      <c r="A82" s="280">
        <v>519</v>
      </c>
      <c r="B82" s="233" t="s">
        <v>767</v>
      </c>
      <c r="C82" s="81">
        <v>6458.88</v>
      </c>
      <c r="D82" s="81"/>
      <c r="E82" s="201">
        <f t="shared" si="2"/>
        <v>6458.88</v>
      </c>
    </row>
    <row r="83" spans="1:5" ht="22.5">
      <c r="A83" s="280">
        <v>519</v>
      </c>
      <c r="B83" s="233" t="s">
        <v>767</v>
      </c>
      <c r="C83" s="81">
        <v>6458.88</v>
      </c>
      <c r="D83" s="81"/>
      <c r="E83" s="201">
        <f t="shared" si="2"/>
        <v>6458.88</v>
      </c>
    </row>
    <row r="84" spans="1:5" ht="22.5">
      <c r="A84" s="280">
        <v>519</v>
      </c>
      <c r="B84" s="233" t="s">
        <v>767</v>
      </c>
      <c r="C84" s="81">
        <v>6458.88</v>
      </c>
      <c r="D84" s="81"/>
      <c r="E84" s="201">
        <f t="shared" si="2"/>
        <v>6458.88</v>
      </c>
    </row>
    <row r="85" spans="1:5" ht="22.5">
      <c r="A85" s="280">
        <v>519</v>
      </c>
      <c r="B85" s="233" t="s">
        <v>767</v>
      </c>
      <c r="C85" s="81">
        <v>6458.88</v>
      </c>
      <c r="D85" s="81"/>
      <c r="E85" s="201">
        <f t="shared" si="2"/>
        <v>6458.88</v>
      </c>
    </row>
    <row r="86" spans="1:5" ht="22.5">
      <c r="A86" s="280">
        <v>519</v>
      </c>
      <c r="B86" s="233" t="s">
        <v>767</v>
      </c>
      <c r="C86" s="81">
        <v>6458.88</v>
      </c>
      <c r="D86" s="81">
        <v>6457.88</v>
      </c>
      <c r="E86" s="201">
        <f t="shared" si="2"/>
        <v>1</v>
      </c>
    </row>
    <row r="87" spans="1:5" ht="22.5">
      <c r="A87" s="280">
        <v>519</v>
      </c>
      <c r="B87" s="233" t="s">
        <v>767</v>
      </c>
      <c r="C87" s="81">
        <v>6458.88</v>
      </c>
      <c r="D87" s="81">
        <v>5932.1</v>
      </c>
      <c r="E87" s="201">
        <f t="shared" si="2"/>
        <v>526.7799999999997</v>
      </c>
    </row>
    <row r="88" spans="1:5" ht="22.5">
      <c r="A88" s="280">
        <v>519</v>
      </c>
      <c r="B88" s="233" t="s">
        <v>767</v>
      </c>
      <c r="C88" s="81">
        <v>6458.88</v>
      </c>
      <c r="D88" s="81">
        <v>6457.88</v>
      </c>
      <c r="E88" s="201">
        <f t="shared" si="2"/>
        <v>1</v>
      </c>
    </row>
    <row r="89" spans="1:5" ht="22.5">
      <c r="A89" s="280">
        <v>519</v>
      </c>
      <c r="B89" s="233" t="s">
        <v>767</v>
      </c>
      <c r="C89" s="81">
        <v>6458.88</v>
      </c>
      <c r="D89" s="81">
        <v>6457.88</v>
      </c>
      <c r="E89" s="201">
        <f t="shared" si="2"/>
        <v>1</v>
      </c>
    </row>
    <row r="90" spans="1:5" ht="22.5">
      <c r="A90" s="280">
        <v>519</v>
      </c>
      <c r="B90" s="233" t="s">
        <v>767</v>
      </c>
      <c r="C90" s="81">
        <v>6458.88</v>
      </c>
      <c r="D90" s="81">
        <v>6457.88</v>
      </c>
      <c r="E90" s="201">
        <f t="shared" si="2"/>
        <v>1</v>
      </c>
    </row>
    <row r="91" spans="1:5" ht="22.5">
      <c r="A91" s="280">
        <v>519</v>
      </c>
      <c r="B91" s="233" t="s">
        <v>767</v>
      </c>
      <c r="C91" s="81">
        <v>6458.96</v>
      </c>
      <c r="D91" s="81">
        <v>6457.88</v>
      </c>
      <c r="E91" s="201">
        <f t="shared" si="2"/>
        <v>1.0799999999999272</v>
      </c>
    </row>
    <row r="92" spans="1:5" ht="12.75">
      <c r="A92" s="280">
        <v>519</v>
      </c>
      <c r="B92" s="233" t="s">
        <v>768</v>
      </c>
      <c r="C92" s="81">
        <v>3240.58</v>
      </c>
      <c r="D92" s="81">
        <v>3239.58</v>
      </c>
      <c r="E92" s="201">
        <f t="shared" si="2"/>
        <v>1</v>
      </c>
    </row>
    <row r="93" spans="1:5" ht="12.75">
      <c r="A93" s="280">
        <v>519</v>
      </c>
      <c r="B93" s="233" t="s">
        <v>768</v>
      </c>
      <c r="C93" s="81">
        <v>3240.58</v>
      </c>
      <c r="D93" s="81">
        <v>3239.58</v>
      </c>
      <c r="E93" s="201">
        <f t="shared" si="2"/>
        <v>1</v>
      </c>
    </row>
    <row r="94" spans="1:5" ht="12.75">
      <c r="A94" s="280">
        <v>519</v>
      </c>
      <c r="B94" s="233" t="s">
        <v>769</v>
      </c>
      <c r="C94" s="81">
        <v>2829.6</v>
      </c>
      <c r="D94" s="81">
        <v>2828.6</v>
      </c>
      <c r="E94" s="201">
        <f t="shared" si="2"/>
        <v>1</v>
      </c>
    </row>
    <row r="95" spans="1:5" ht="22.5">
      <c r="A95" s="280">
        <v>519</v>
      </c>
      <c r="B95" s="233" t="s">
        <v>770</v>
      </c>
      <c r="C95" s="81">
        <v>4408</v>
      </c>
      <c r="D95" s="81">
        <v>4407</v>
      </c>
      <c r="E95" s="201">
        <f t="shared" si="2"/>
        <v>1</v>
      </c>
    </row>
    <row r="96" spans="1:5" ht="22.5">
      <c r="A96" s="280">
        <v>519</v>
      </c>
      <c r="B96" s="233" t="s">
        <v>770</v>
      </c>
      <c r="C96" s="81">
        <v>4408</v>
      </c>
      <c r="D96" s="81">
        <v>4407</v>
      </c>
      <c r="E96" s="201">
        <f t="shared" si="2"/>
        <v>1</v>
      </c>
    </row>
    <row r="97" spans="1:5" ht="22.5">
      <c r="A97" s="280">
        <v>519</v>
      </c>
      <c r="B97" s="233" t="s">
        <v>770</v>
      </c>
      <c r="C97" s="81">
        <v>4408</v>
      </c>
      <c r="D97" s="81">
        <v>4407</v>
      </c>
      <c r="E97" s="201">
        <f t="shared" si="2"/>
        <v>1</v>
      </c>
    </row>
    <row r="98" spans="1:5" ht="12.75">
      <c r="A98" s="280">
        <v>519</v>
      </c>
      <c r="B98" s="233" t="s">
        <v>771</v>
      </c>
      <c r="C98" s="81">
        <v>5673.56</v>
      </c>
      <c r="D98" s="81">
        <v>5672.56</v>
      </c>
      <c r="E98" s="201">
        <f t="shared" si="2"/>
        <v>1</v>
      </c>
    </row>
    <row r="99" spans="1:5" ht="12.75">
      <c r="A99" s="280">
        <v>519</v>
      </c>
      <c r="B99" s="233" t="s">
        <v>771</v>
      </c>
      <c r="C99" s="81">
        <v>5673.56</v>
      </c>
      <c r="D99" s="81">
        <v>5672.56</v>
      </c>
      <c r="E99" s="201">
        <f t="shared" si="2"/>
        <v>1</v>
      </c>
    </row>
    <row r="100" spans="1:5" ht="12.75">
      <c r="A100" s="280">
        <v>519</v>
      </c>
      <c r="B100" s="233" t="s">
        <v>771</v>
      </c>
      <c r="C100" s="81">
        <v>5673.56</v>
      </c>
      <c r="D100" s="81">
        <v>5672.56</v>
      </c>
      <c r="E100" s="201">
        <f t="shared" si="2"/>
        <v>1</v>
      </c>
    </row>
    <row r="101" spans="1:5" ht="22.5">
      <c r="A101" s="280">
        <v>519</v>
      </c>
      <c r="B101" s="233" t="s">
        <v>772</v>
      </c>
      <c r="C101" s="81">
        <v>5588.88</v>
      </c>
      <c r="D101" s="81">
        <v>5587.88</v>
      </c>
      <c r="E101" s="201">
        <f t="shared" si="2"/>
        <v>1</v>
      </c>
    </row>
    <row r="102" spans="1:5" ht="22.5">
      <c r="A102" s="280">
        <v>519</v>
      </c>
      <c r="B102" s="233" t="s">
        <v>772</v>
      </c>
      <c r="C102" s="81">
        <v>5588.88</v>
      </c>
      <c r="D102" s="81">
        <v>5587.88</v>
      </c>
      <c r="E102" s="201">
        <f t="shared" si="2"/>
        <v>1</v>
      </c>
    </row>
    <row r="103" spans="1:5" ht="22.5">
      <c r="A103" s="280">
        <v>519</v>
      </c>
      <c r="B103" s="233" t="s">
        <v>772</v>
      </c>
      <c r="C103" s="81">
        <v>5588.88</v>
      </c>
      <c r="D103" s="81">
        <v>5587.88</v>
      </c>
      <c r="E103" s="201">
        <f t="shared" si="2"/>
        <v>1</v>
      </c>
    </row>
    <row r="104" spans="1:5" ht="24.75" customHeight="1">
      <c r="A104" s="280">
        <v>519</v>
      </c>
      <c r="B104" s="233" t="s">
        <v>773</v>
      </c>
      <c r="C104" s="81">
        <v>13497.76</v>
      </c>
      <c r="D104" s="81">
        <v>13496.76</v>
      </c>
      <c r="E104" s="201">
        <f t="shared" si="2"/>
        <v>1</v>
      </c>
    </row>
    <row r="105" spans="1:5" ht="22.5" customHeight="1">
      <c r="A105" s="280">
        <v>519</v>
      </c>
      <c r="B105" s="233" t="s">
        <v>773</v>
      </c>
      <c r="C105" s="81">
        <v>13497.76</v>
      </c>
      <c r="D105" s="81"/>
      <c r="E105" s="201">
        <f t="shared" si="2"/>
        <v>13497.76</v>
      </c>
    </row>
    <row r="106" spans="1:5" ht="21" customHeight="1">
      <c r="A106" s="280">
        <v>519</v>
      </c>
      <c r="B106" s="233" t="s">
        <v>773</v>
      </c>
      <c r="C106" s="81">
        <v>13497.76</v>
      </c>
      <c r="D106" s="81">
        <v>13496.76</v>
      </c>
      <c r="E106" s="201">
        <f t="shared" si="2"/>
        <v>1</v>
      </c>
    </row>
    <row r="107" spans="1:5" ht="22.5">
      <c r="A107" s="280">
        <v>519</v>
      </c>
      <c r="B107" s="233" t="s">
        <v>774</v>
      </c>
      <c r="C107" s="81">
        <v>13708.88</v>
      </c>
      <c r="D107" s="81"/>
      <c r="E107" s="201">
        <f t="shared" si="2"/>
        <v>13708.88</v>
      </c>
    </row>
    <row r="108" spans="1:5" ht="24" customHeight="1">
      <c r="A108" s="280">
        <v>519</v>
      </c>
      <c r="B108" s="233" t="s">
        <v>774</v>
      </c>
      <c r="C108" s="81">
        <v>13708.88</v>
      </c>
      <c r="D108" s="81">
        <v>13707.88</v>
      </c>
      <c r="E108" s="201">
        <f t="shared" si="2"/>
        <v>1</v>
      </c>
    </row>
    <row r="109" spans="1:5" ht="22.5">
      <c r="A109" s="280">
        <v>519</v>
      </c>
      <c r="B109" s="233" t="s">
        <v>774</v>
      </c>
      <c r="C109" s="81">
        <v>13708.88</v>
      </c>
      <c r="D109" s="81">
        <v>13707.88</v>
      </c>
      <c r="E109" s="201">
        <f t="shared" si="2"/>
        <v>1</v>
      </c>
    </row>
    <row r="110" spans="1:5" ht="22.5">
      <c r="A110" s="280">
        <v>519</v>
      </c>
      <c r="B110" s="233" t="s">
        <v>775</v>
      </c>
      <c r="C110" s="81">
        <v>3027.6</v>
      </c>
      <c r="D110" s="81">
        <v>3026.6</v>
      </c>
      <c r="E110" s="201">
        <f t="shared" si="2"/>
        <v>1</v>
      </c>
    </row>
    <row r="111" spans="1:5" ht="22.5">
      <c r="A111" s="280">
        <v>519</v>
      </c>
      <c r="B111" s="233" t="s">
        <v>775</v>
      </c>
      <c r="C111" s="81">
        <v>3027.6</v>
      </c>
      <c r="D111" s="81">
        <v>3026.6</v>
      </c>
      <c r="E111" s="201">
        <f t="shared" si="2"/>
        <v>1</v>
      </c>
    </row>
    <row r="112" spans="1:5" ht="22.5">
      <c r="A112" s="280">
        <v>519</v>
      </c>
      <c r="B112" s="233" t="s">
        <v>775</v>
      </c>
      <c r="C112" s="81">
        <v>3027.6</v>
      </c>
      <c r="D112" s="81">
        <v>3026.6</v>
      </c>
      <c r="E112" s="201">
        <f t="shared" si="2"/>
        <v>1</v>
      </c>
    </row>
    <row r="113" spans="1:5" ht="22.5">
      <c r="A113" s="280">
        <v>519</v>
      </c>
      <c r="B113" s="233" t="s">
        <v>775</v>
      </c>
      <c r="C113" s="81">
        <v>3027.6</v>
      </c>
      <c r="D113" s="81">
        <v>3026.6</v>
      </c>
      <c r="E113" s="201">
        <f t="shared" si="2"/>
        <v>1</v>
      </c>
    </row>
    <row r="114" spans="1:5" ht="22.5">
      <c r="A114" s="280">
        <v>519</v>
      </c>
      <c r="B114" s="233" t="s">
        <v>776</v>
      </c>
      <c r="C114" s="81">
        <v>3422</v>
      </c>
      <c r="D114" s="81">
        <v>3421</v>
      </c>
      <c r="E114" s="201">
        <f t="shared" si="2"/>
        <v>1</v>
      </c>
    </row>
    <row r="115" spans="1:5" ht="22.5">
      <c r="A115" s="280">
        <v>519</v>
      </c>
      <c r="B115" s="233" t="s">
        <v>776</v>
      </c>
      <c r="C115" s="81">
        <v>3422</v>
      </c>
      <c r="D115" s="81">
        <v>3421</v>
      </c>
      <c r="E115" s="201">
        <f t="shared" si="2"/>
        <v>1</v>
      </c>
    </row>
    <row r="116" spans="1:5" ht="22.5">
      <c r="A116" s="280">
        <v>519</v>
      </c>
      <c r="B116" s="233" t="s">
        <v>777</v>
      </c>
      <c r="C116" s="81">
        <v>5423</v>
      </c>
      <c r="D116" s="81">
        <v>5422</v>
      </c>
      <c r="E116" s="201">
        <f t="shared" si="2"/>
        <v>1</v>
      </c>
    </row>
    <row r="117" spans="1:5" ht="22.5">
      <c r="A117" s="280">
        <v>519</v>
      </c>
      <c r="B117" s="233" t="s">
        <v>778</v>
      </c>
      <c r="C117" s="81">
        <v>4622.6</v>
      </c>
      <c r="D117" s="81">
        <v>4621.6</v>
      </c>
      <c r="E117" s="201">
        <f t="shared" si="2"/>
        <v>1</v>
      </c>
    </row>
    <row r="118" spans="1:5" ht="22.5">
      <c r="A118" s="280">
        <v>519</v>
      </c>
      <c r="B118" s="233" t="s">
        <v>778</v>
      </c>
      <c r="C118" s="81">
        <v>4622.6</v>
      </c>
      <c r="D118" s="81">
        <v>4621.6</v>
      </c>
      <c r="E118" s="201">
        <f t="shared" si="2"/>
        <v>1</v>
      </c>
    </row>
    <row r="119" spans="1:5" ht="22.5">
      <c r="A119" s="280">
        <v>519</v>
      </c>
      <c r="B119" s="233" t="s">
        <v>778</v>
      </c>
      <c r="C119" s="81">
        <v>4622.6</v>
      </c>
      <c r="D119" s="81">
        <v>4621.6</v>
      </c>
      <c r="E119" s="201">
        <f t="shared" si="2"/>
        <v>1</v>
      </c>
    </row>
    <row r="120" spans="1:5" ht="22.5">
      <c r="A120" s="280">
        <v>519</v>
      </c>
      <c r="B120" s="233" t="s">
        <v>778</v>
      </c>
      <c r="C120" s="81">
        <v>4622.6</v>
      </c>
      <c r="D120" s="81">
        <v>4621.6</v>
      </c>
      <c r="E120" s="201">
        <f t="shared" si="2"/>
        <v>1</v>
      </c>
    </row>
    <row r="121" spans="1:5" ht="22.5">
      <c r="A121" s="280">
        <v>519</v>
      </c>
      <c r="B121" s="233" t="s">
        <v>778</v>
      </c>
      <c r="C121" s="81">
        <v>4622.6</v>
      </c>
      <c r="D121" s="81">
        <v>4621.6</v>
      </c>
      <c r="E121" s="201">
        <f t="shared" si="2"/>
        <v>1</v>
      </c>
    </row>
    <row r="122" spans="1:5" ht="22.5">
      <c r="A122" s="280">
        <v>519</v>
      </c>
      <c r="B122" s="233" t="s">
        <v>778</v>
      </c>
      <c r="C122" s="81">
        <v>4622.6</v>
      </c>
      <c r="D122" s="81">
        <v>4621.6</v>
      </c>
      <c r="E122" s="201">
        <f t="shared" si="2"/>
        <v>1</v>
      </c>
    </row>
    <row r="123" spans="1:5" ht="22.5">
      <c r="A123" s="280">
        <v>519</v>
      </c>
      <c r="B123" s="233" t="s">
        <v>778</v>
      </c>
      <c r="C123" s="81">
        <v>4622.6</v>
      </c>
      <c r="D123" s="81">
        <v>4621.6</v>
      </c>
      <c r="E123" s="201">
        <f t="shared" si="2"/>
        <v>1</v>
      </c>
    </row>
    <row r="124" spans="1:5" ht="22.5">
      <c r="A124" s="280">
        <v>519</v>
      </c>
      <c r="B124" s="233" t="s">
        <v>779</v>
      </c>
      <c r="C124" s="81">
        <v>13920</v>
      </c>
      <c r="D124" s="81">
        <v>13919</v>
      </c>
      <c r="E124" s="201">
        <f t="shared" si="2"/>
        <v>1</v>
      </c>
    </row>
    <row r="125" spans="1:5" ht="22.5">
      <c r="A125" s="280">
        <v>519</v>
      </c>
      <c r="B125" s="233" t="s">
        <v>779</v>
      </c>
      <c r="C125" s="81">
        <v>13920</v>
      </c>
      <c r="D125" s="81">
        <v>13919</v>
      </c>
      <c r="E125" s="201">
        <f t="shared" si="2"/>
        <v>1</v>
      </c>
    </row>
    <row r="126" spans="1:5" ht="22.5">
      <c r="A126" s="280">
        <v>519</v>
      </c>
      <c r="B126" s="233" t="s">
        <v>779</v>
      </c>
      <c r="C126" s="81">
        <v>13920</v>
      </c>
      <c r="D126" s="81">
        <v>13919</v>
      </c>
      <c r="E126" s="201">
        <f t="shared" si="2"/>
        <v>1</v>
      </c>
    </row>
    <row r="127" spans="1:5" ht="22.5">
      <c r="A127" s="280">
        <v>519</v>
      </c>
      <c r="B127" s="233" t="s">
        <v>779</v>
      </c>
      <c r="C127" s="81">
        <v>13920</v>
      </c>
      <c r="D127" s="81">
        <v>13919</v>
      </c>
      <c r="E127" s="201">
        <f t="shared" si="2"/>
        <v>1</v>
      </c>
    </row>
    <row r="128" spans="1:5" ht="22.5">
      <c r="A128" s="280">
        <v>519</v>
      </c>
      <c r="B128" s="233" t="s">
        <v>779</v>
      </c>
      <c r="C128" s="81">
        <v>13920</v>
      </c>
      <c r="D128" s="81">
        <v>13919</v>
      </c>
      <c r="E128" s="201">
        <f t="shared" si="2"/>
        <v>1</v>
      </c>
    </row>
    <row r="129" spans="1:5" ht="22.5">
      <c r="A129" s="280">
        <v>519</v>
      </c>
      <c r="B129" s="233" t="s">
        <v>779</v>
      </c>
      <c r="C129" s="81">
        <v>13920</v>
      </c>
      <c r="D129" s="81">
        <v>13919</v>
      </c>
      <c r="E129" s="201">
        <f t="shared" si="2"/>
        <v>1</v>
      </c>
    </row>
    <row r="130" spans="1:5" ht="12.75">
      <c r="A130" s="280">
        <v>519</v>
      </c>
      <c r="B130" s="233" t="s">
        <v>780</v>
      </c>
      <c r="C130" s="81">
        <v>2230.68</v>
      </c>
      <c r="D130" s="81">
        <v>760.05</v>
      </c>
      <c r="E130" s="201">
        <f t="shared" si="2"/>
        <v>1470.6299999999999</v>
      </c>
    </row>
    <row r="131" spans="1:5" ht="12.75">
      <c r="A131" s="280">
        <v>519</v>
      </c>
      <c r="B131" s="233" t="s">
        <v>780</v>
      </c>
      <c r="C131" s="81">
        <v>2230.68</v>
      </c>
      <c r="D131" s="81"/>
      <c r="E131" s="201">
        <f t="shared" si="2"/>
        <v>2230.68</v>
      </c>
    </row>
    <row r="132" spans="1:5" ht="12.75">
      <c r="A132" s="280">
        <v>519</v>
      </c>
      <c r="B132" s="233" t="s">
        <v>780</v>
      </c>
      <c r="C132" s="81">
        <v>2230.68</v>
      </c>
      <c r="D132" s="81"/>
      <c r="E132" s="201">
        <f t="shared" si="2"/>
        <v>2230.68</v>
      </c>
    </row>
    <row r="133" spans="1:5" ht="12.75">
      <c r="A133" s="280">
        <v>519</v>
      </c>
      <c r="B133" s="233" t="s">
        <v>780</v>
      </c>
      <c r="C133" s="81">
        <v>2230.68</v>
      </c>
      <c r="D133" s="81"/>
      <c r="E133" s="201">
        <f t="shared" si="2"/>
        <v>2230.68</v>
      </c>
    </row>
    <row r="134" spans="1:5" ht="22.5">
      <c r="A134" s="280">
        <v>519</v>
      </c>
      <c r="B134" s="233" t="s">
        <v>781</v>
      </c>
      <c r="C134" s="81">
        <v>14613.68</v>
      </c>
      <c r="D134" s="81">
        <v>12405</v>
      </c>
      <c r="E134" s="201">
        <f t="shared" si="2"/>
        <v>2208.6800000000003</v>
      </c>
    </row>
    <row r="135" spans="1:5" ht="12.75">
      <c r="A135" s="280">
        <v>519</v>
      </c>
      <c r="B135" s="232" t="s">
        <v>782</v>
      </c>
      <c r="C135" s="81">
        <v>14696.04</v>
      </c>
      <c r="D135" s="81"/>
      <c r="E135" s="201">
        <f t="shared" si="2"/>
        <v>14696.04</v>
      </c>
    </row>
    <row r="136" spans="1:5" ht="22.5">
      <c r="A136" s="280">
        <v>519</v>
      </c>
      <c r="B136" s="233" t="s">
        <v>783</v>
      </c>
      <c r="C136" s="81">
        <v>4959</v>
      </c>
      <c r="D136" s="81">
        <v>4958</v>
      </c>
      <c r="E136" s="201">
        <f t="shared" si="2"/>
        <v>1</v>
      </c>
    </row>
    <row r="137" spans="1:5" ht="22.5">
      <c r="A137" s="280">
        <v>519</v>
      </c>
      <c r="B137" s="233" t="s">
        <v>783</v>
      </c>
      <c r="C137" s="81">
        <v>4959</v>
      </c>
      <c r="D137" s="81">
        <v>4958</v>
      </c>
      <c r="E137" s="201">
        <f t="shared" si="2"/>
        <v>1</v>
      </c>
    </row>
    <row r="138" spans="1:5" ht="22.5">
      <c r="A138" s="280">
        <v>519</v>
      </c>
      <c r="B138" s="233" t="s">
        <v>784</v>
      </c>
      <c r="C138" s="81">
        <v>4582</v>
      </c>
      <c r="D138" s="81">
        <v>4581</v>
      </c>
      <c r="E138" s="201">
        <f t="shared" si="2"/>
        <v>1</v>
      </c>
    </row>
    <row r="139" spans="1:5" ht="22.5">
      <c r="A139" s="280">
        <v>519</v>
      </c>
      <c r="B139" s="233" t="s">
        <v>784</v>
      </c>
      <c r="C139" s="81">
        <v>4582</v>
      </c>
      <c r="D139" s="81">
        <v>4581</v>
      </c>
      <c r="E139" s="201">
        <f t="shared" si="2"/>
        <v>1</v>
      </c>
    </row>
    <row r="140" spans="1:5" ht="22.5">
      <c r="A140" s="280">
        <v>519</v>
      </c>
      <c r="B140" s="233" t="s">
        <v>785</v>
      </c>
      <c r="C140" s="81">
        <v>5916</v>
      </c>
      <c r="D140" s="81">
        <v>5915</v>
      </c>
      <c r="E140" s="201">
        <f t="shared" si="2"/>
        <v>1</v>
      </c>
    </row>
    <row r="141" spans="1:5" ht="22.5">
      <c r="A141" s="280">
        <v>519</v>
      </c>
      <c r="B141" s="233" t="s">
        <v>785</v>
      </c>
      <c r="C141" s="81">
        <v>5916</v>
      </c>
      <c r="D141" s="81">
        <v>5915</v>
      </c>
      <c r="E141" s="201">
        <f t="shared" si="2"/>
        <v>1</v>
      </c>
    </row>
    <row r="142" spans="1:5" ht="12.75">
      <c r="A142" s="280">
        <v>519</v>
      </c>
      <c r="B142" s="233" t="s">
        <v>786</v>
      </c>
      <c r="C142" s="81">
        <v>5800</v>
      </c>
      <c r="D142" s="81"/>
      <c r="E142" s="201">
        <f t="shared" si="2"/>
        <v>5800</v>
      </c>
    </row>
    <row r="143" spans="1:5" ht="12.75">
      <c r="A143" s="280">
        <v>519</v>
      </c>
      <c r="B143" s="232" t="s">
        <v>787</v>
      </c>
      <c r="C143" s="81">
        <v>2117</v>
      </c>
      <c r="D143" s="81">
        <v>2116</v>
      </c>
      <c r="E143" s="201">
        <f t="shared" si="2"/>
        <v>1</v>
      </c>
    </row>
    <row r="144" spans="1:5" ht="22.5">
      <c r="A144" s="280">
        <v>519</v>
      </c>
      <c r="B144" s="233" t="s">
        <v>788</v>
      </c>
      <c r="C144" s="81">
        <v>3964.88</v>
      </c>
      <c r="D144" s="81">
        <v>3963.88</v>
      </c>
      <c r="E144" s="201">
        <f t="shared" si="2"/>
        <v>1</v>
      </c>
    </row>
    <row r="145" spans="1:5" ht="22.5">
      <c r="A145" s="280">
        <v>519</v>
      </c>
      <c r="B145" s="233" t="s">
        <v>788</v>
      </c>
      <c r="C145" s="81">
        <v>3964.88</v>
      </c>
      <c r="D145" s="81"/>
      <c r="E145" s="201">
        <f t="shared" si="2"/>
        <v>3964.88</v>
      </c>
    </row>
    <row r="146" spans="1:5" ht="22.5">
      <c r="A146" s="280">
        <v>519</v>
      </c>
      <c r="B146" s="233" t="s">
        <v>789</v>
      </c>
      <c r="C146" s="81">
        <v>8091</v>
      </c>
      <c r="D146" s="81"/>
      <c r="E146" s="201">
        <f t="shared" si="2"/>
        <v>8091</v>
      </c>
    </row>
    <row r="147" spans="1:5" ht="22.5">
      <c r="A147" s="280">
        <v>519</v>
      </c>
      <c r="B147" s="233" t="s">
        <v>789</v>
      </c>
      <c r="C147" s="81">
        <v>8091</v>
      </c>
      <c r="D147" s="81"/>
      <c r="E147" s="201">
        <f t="shared" si="2"/>
        <v>8091</v>
      </c>
    </row>
    <row r="148" spans="1:5" ht="22.5">
      <c r="A148" s="280">
        <v>519</v>
      </c>
      <c r="B148" s="233" t="s">
        <v>790</v>
      </c>
      <c r="C148" s="81">
        <v>7352.08</v>
      </c>
      <c r="D148" s="81"/>
      <c r="E148" s="201">
        <f t="shared" si="2"/>
        <v>7352.08</v>
      </c>
    </row>
    <row r="149" spans="1:5" ht="22.5">
      <c r="A149" s="280">
        <v>519</v>
      </c>
      <c r="B149" s="233" t="s">
        <v>790</v>
      </c>
      <c r="C149" s="81">
        <v>7352.08</v>
      </c>
      <c r="D149" s="81"/>
      <c r="E149" s="201">
        <f t="shared" si="2"/>
        <v>7352.08</v>
      </c>
    </row>
    <row r="150" spans="1:5" ht="22.5">
      <c r="A150" s="280">
        <v>519</v>
      </c>
      <c r="B150" s="233" t="s">
        <v>791</v>
      </c>
      <c r="C150" s="81">
        <v>44221.52</v>
      </c>
      <c r="D150" s="81">
        <f>9307.74*4</f>
        <v>37230.96</v>
      </c>
      <c r="E150" s="201">
        <f t="shared" si="2"/>
        <v>6990.559999999998</v>
      </c>
    </row>
    <row r="151" spans="1:5" ht="22.5">
      <c r="A151" s="280">
        <v>519</v>
      </c>
      <c r="B151" s="233" t="s">
        <v>792</v>
      </c>
      <c r="C151" s="81">
        <v>23809</v>
      </c>
      <c r="D151" s="81"/>
      <c r="E151" s="201">
        <f t="shared" si="2"/>
        <v>23809</v>
      </c>
    </row>
    <row r="152" spans="1:5" ht="12.75">
      <c r="A152" s="280">
        <v>519</v>
      </c>
      <c r="B152" s="232" t="s">
        <v>794</v>
      </c>
      <c r="C152" s="81">
        <v>6670</v>
      </c>
      <c r="D152" s="81"/>
      <c r="E152" s="201">
        <f t="shared" si="2"/>
        <v>6670</v>
      </c>
    </row>
    <row r="153" spans="1:5" ht="22.5">
      <c r="A153" s="280">
        <v>519</v>
      </c>
      <c r="B153" s="233" t="s">
        <v>793</v>
      </c>
      <c r="C153" s="81">
        <v>6128.28</v>
      </c>
      <c r="D153" s="81"/>
      <c r="E153" s="201">
        <f t="shared" si="2"/>
        <v>6128.28</v>
      </c>
    </row>
    <row r="154" spans="1:5" ht="22.5">
      <c r="A154" s="280">
        <v>519</v>
      </c>
      <c r="B154" s="233" t="s">
        <v>795</v>
      </c>
      <c r="C154" s="81">
        <v>5063.4</v>
      </c>
      <c r="D154" s="81"/>
      <c r="E154" s="201">
        <f t="shared" si="2"/>
        <v>5063.4</v>
      </c>
    </row>
    <row r="155" spans="1:5" ht="22.5">
      <c r="A155" s="280">
        <v>519</v>
      </c>
      <c r="B155" s="233" t="s">
        <v>796</v>
      </c>
      <c r="C155" s="81">
        <v>4829.08</v>
      </c>
      <c r="D155" s="81"/>
      <c r="E155" s="201">
        <f t="shared" si="2"/>
        <v>4829.08</v>
      </c>
    </row>
    <row r="156" spans="1:5" ht="22.5">
      <c r="A156" s="280">
        <v>519</v>
      </c>
      <c r="B156" s="233" t="s">
        <v>797</v>
      </c>
      <c r="C156" s="81">
        <v>18729.36</v>
      </c>
      <c r="D156" s="81"/>
      <c r="E156" s="201">
        <f t="shared" si="2"/>
        <v>18729.36</v>
      </c>
    </row>
    <row r="157" spans="1:5" ht="12.75">
      <c r="A157" s="280">
        <v>519</v>
      </c>
      <c r="B157" s="233" t="s">
        <v>798</v>
      </c>
      <c r="C157" s="81">
        <v>13378.28</v>
      </c>
      <c r="D157" s="81"/>
      <c r="E157" s="201">
        <f t="shared" si="2"/>
        <v>13378.28</v>
      </c>
    </row>
    <row r="158" spans="1:5" ht="22.5">
      <c r="A158" s="280">
        <v>519</v>
      </c>
      <c r="B158" s="233" t="s">
        <v>799</v>
      </c>
      <c r="C158" s="81">
        <v>2485.88</v>
      </c>
      <c r="D158" s="81"/>
      <c r="E158" s="201">
        <f t="shared" si="2"/>
        <v>2485.88</v>
      </c>
    </row>
    <row r="159" spans="1:5" ht="12.75">
      <c r="A159" s="280">
        <v>519</v>
      </c>
      <c r="B159" s="83" t="s">
        <v>741</v>
      </c>
      <c r="C159" s="81">
        <v>2525.32</v>
      </c>
      <c r="D159" s="81"/>
      <c r="E159" s="201">
        <f t="shared" si="2"/>
        <v>2525.32</v>
      </c>
    </row>
    <row r="160" spans="1:5" ht="12.75">
      <c r="A160" s="280">
        <v>519</v>
      </c>
      <c r="B160" s="83" t="s">
        <v>742</v>
      </c>
      <c r="C160" s="81">
        <v>2053.2</v>
      </c>
      <c r="D160" s="81"/>
      <c r="E160" s="201">
        <f>C160-D160</f>
        <v>2053.2</v>
      </c>
    </row>
    <row r="161" spans="1:5" ht="12.75">
      <c r="A161" s="280">
        <v>519</v>
      </c>
      <c r="B161" s="83" t="s">
        <v>757</v>
      </c>
      <c r="C161" s="81">
        <f>7283.64</f>
        <v>7283.64</v>
      </c>
      <c r="D161" s="81"/>
      <c r="E161" s="201">
        <f>C161-D161</f>
        <v>7283.64</v>
      </c>
    </row>
    <row r="162" spans="1:5" ht="13.5" thickBot="1">
      <c r="A162" s="202"/>
      <c r="B162" s="281"/>
      <c r="C162" s="203"/>
      <c r="D162" s="203"/>
      <c r="E162" s="201">
        <f>C162-D162</f>
        <v>0</v>
      </c>
    </row>
    <row r="163" spans="1:5" ht="13.5" thickBot="1">
      <c r="A163" s="277"/>
      <c r="B163" s="278" t="s">
        <v>66</v>
      </c>
      <c r="C163" s="279">
        <f>SUM(C8:C161)</f>
        <v>1594324.4700000004</v>
      </c>
      <c r="D163" s="279">
        <f>SUM(D8:D161)</f>
        <v>710354.9099999999</v>
      </c>
      <c r="E163" s="279">
        <f>SUM(E8:E161)</f>
        <v>883969.5600000003</v>
      </c>
    </row>
    <row r="164" spans="1:5" ht="12.75">
      <c r="A164" s="23"/>
      <c r="B164" s="24"/>
      <c r="C164" s="268"/>
      <c r="D164" s="18">
        <v>710354.91</v>
      </c>
      <c r="E164" s="21"/>
    </row>
    <row r="165" spans="1:5" ht="12.75">
      <c r="A165" s="23"/>
      <c r="B165" s="24"/>
      <c r="C165" s="290"/>
      <c r="D165" s="290">
        <f>D163-D164</f>
        <v>0</v>
      </c>
      <c r="E165" s="21"/>
    </row>
    <row r="166" spans="1:5" ht="12.75">
      <c r="A166" s="324"/>
      <c r="B166" s="9"/>
      <c r="C166" s="325"/>
      <c r="D166" s="9"/>
      <c r="E166" s="9"/>
    </row>
    <row r="167" spans="1:5" ht="12.75">
      <c r="A167" s="324"/>
      <c r="B167" s="9"/>
      <c r="C167" s="9"/>
      <c r="D167" s="9"/>
      <c r="E167" s="9"/>
    </row>
    <row r="168" spans="1:5" ht="12.75">
      <c r="A168" s="324"/>
      <c r="B168" s="9"/>
      <c r="C168" s="9"/>
      <c r="D168" s="9"/>
      <c r="E168" s="9"/>
    </row>
    <row r="169" spans="1:5" ht="12.75">
      <c r="A169" s="324"/>
      <c r="B169" s="9"/>
      <c r="C169" s="9"/>
      <c r="D169" s="9"/>
      <c r="E169" s="9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DE CARRERA MAGIST</dc:creator>
  <cp:keywords/>
  <dc:description/>
  <cp:lastModifiedBy>PC01</cp:lastModifiedBy>
  <cp:lastPrinted>2016-12-27T20:48:15Z</cp:lastPrinted>
  <dcterms:created xsi:type="dcterms:W3CDTF">1998-08-21T11:38:45Z</dcterms:created>
  <dcterms:modified xsi:type="dcterms:W3CDTF">2016-12-27T21:40:18Z</dcterms:modified>
  <cp:category/>
  <cp:version/>
  <cp:contentType/>
  <cp:contentStatus/>
</cp:coreProperties>
</file>